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tgf-my.sharepoint.com/personal/howard_kanzira_theglobalfund_org/Documents/Downloads/Trackers 092022/"/>
    </mc:Choice>
  </mc:AlternateContent>
  <xr:revisionPtr revIDLastSave="16" documentId="8_{E1A27089-CCB6-4531-A309-098B1328F5F0}" xr6:coauthVersionLast="47" xr6:coauthVersionMax="47" xr10:uidLastSave="{A7E66B00-F258-43B9-BBA4-D926E45C10D1}"/>
  <workbookProtection workbookAlgorithmName="SHA-512" workbookHashValue="cnNVmJbNDJJvxKiIKhbwfmeTWWXq/iZDxYkXk5UjEXyYfC7RPGeaCKyfUOs/Hirs+RE0ns1DuLE8n389RWXZRQ==" workbookSaltValue="XAuOCBeUTyAaIdHDUdTc/w==" workbookSpinCount="100000" lockStructure="1"/>
  <bookViews>
    <workbookView xWindow="-120" yWindow="-120" windowWidth="29040" windowHeight="15840" tabRatio="803" firstSheet="1" activeTab="1" xr2:uid="{E0B40F8D-F04E-443A-8361-496F0E7A62BD}"/>
  </bookViews>
  <sheets>
    <sheet name="User Instructions" sheetId="9" state="hidden" r:id="rId1"/>
    <sheet name="Matching Funds Tracker" sheetId="16" r:id="rId2"/>
    <sheet name="MF Tracker process" sheetId="17" state="hidden" r:id="rId3"/>
    <sheet name="MF Tracker import" sheetId="15" state="hidden" r:id="rId4"/>
    <sheet name="Region Lookup" sheetId="10" state="hidden" r:id="rId5"/>
    <sheet name="FR Tracker" sheetId="18" state="hidden" r:id="rId6"/>
  </sheets>
  <definedNames>
    <definedName name="_xlnm._FilterDatabase" localSheetId="2" hidden="1">'MF Tracker process'!$A$1:$J$88</definedName>
    <definedName name="Slicer_Component1">#N/A</definedName>
    <definedName name="Slicer_Country1">#N/A</definedName>
    <definedName name="Slicer_Matching_Funds_Priority_Area1">#N/A</definedName>
    <definedName name="Slicer_Region1">#N/A</definedName>
  </definedNames>
  <calcPr calcId="191029"/>
  <pivotCaches>
    <pivotCache cacheId="0" r:id="rId7"/>
  </pivotCaches>
  <extLst>
    <ext xmlns:x14="http://schemas.microsoft.com/office/spreadsheetml/2009/9/main" uri="{BBE1A952-AA13-448e-AADC-164F8A28A991}">
      <x14:slicerCaches>
        <x14:slicerCache r:id="rId8"/>
        <x14:slicerCache r:id="rId9"/>
        <x14:slicerCache r:id="rId10"/>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16" l="1"/>
  <c r="I7" i="16"/>
  <c r="K2" i="17"/>
  <c r="K3" i="17"/>
  <c r="K4" i="17"/>
  <c r="K5" i="17"/>
  <c r="K6" i="17"/>
  <c r="K7" i="17"/>
  <c r="K8" i="17"/>
  <c r="K9" i="17"/>
  <c r="K10" i="17"/>
  <c r="K11" i="17"/>
  <c r="K12" i="17"/>
  <c r="K13" i="17"/>
  <c r="K14" i="17"/>
  <c r="K15" i="17"/>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66" i="17"/>
  <c r="K67" i="17"/>
  <c r="K68" i="17"/>
  <c r="K69" i="17"/>
  <c r="K70" i="17"/>
  <c r="K71" i="17"/>
  <c r="K72" i="17"/>
  <c r="K73" i="17"/>
  <c r="K74" i="17"/>
  <c r="K75" i="17"/>
  <c r="K76" i="17"/>
  <c r="K77" i="17"/>
  <c r="K78" i="17"/>
  <c r="K79" i="17"/>
  <c r="K80" i="17"/>
  <c r="K81" i="17"/>
  <c r="K82" i="17"/>
  <c r="K83" i="17"/>
  <c r="K84" i="17"/>
  <c r="K85" i="17"/>
  <c r="K86" i="17"/>
  <c r="K87" i="17"/>
  <c r="K88" i="17"/>
  <c r="J2" i="17"/>
  <c r="J3" i="17"/>
  <c r="J4" i="17"/>
  <c r="J5" i="17"/>
  <c r="J6" i="17"/>
  <c r="J7" i="17"/>
  <c r="J8" i="17"/>
  <c r="J9" i="17"/>
  <c r="J10" i="17"/>
  <c r="J11" i="17"/>
  <c r="J12" i="17"/>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J65" i="17"/>
  <c r="J66" i="17"/>
  <c r="J67" i="17"/>
  <c r="J68" i="17"/>
  <c r="J69" i="17"/>
  <c r="J70" i="17"/>
  <c r="J71" i="17"/>
  <c r="J72" i="17"/>
  <c r="J73" i="17"/>
  <c r="J74" i="17"/>
  <c r="J75" i="17"/>
  <c r="J76" i="17"/>
  <c r="J77" i="17"/>
  <c r="J78" i="17"/>
  <c r="J79" i="17"/>
  <c r="J80" i="17"/>
  <c r="J81" i="17"/>
  <c r="J82" i="17"/>
  <c r="J83" i="17"/>
  <c r="J84" i="17"/>
  <c r="J85" i="17"/>
  <c r="J86" i="17"/>
  <c r="J87" i="17"/>
  <c r="J88" i="17"/>
  <c r="I2" i="17"/>
  <c r="I3" i="17"/>
  <c r="I4" i="17"/>
  <c r="I5" i="17"/>
  <c r="I6" i="17"/>
  <c r="I7" i="17"/>
  <c r="I8"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H2" i="17"/>
  <c r="H3" i="17"/>
  <c r="H4" i="17"/>
  <c r="H5" i="17"/>
  <c r="H6"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D2" i="17"/>
  <c r="D3" i="17"/>
  <c r="D4" i="17"/>
  <c r="D5" i="17"/>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56" i="17"/>
  <c r="D57" i="17"/>
  <c r="D58" i="17"/>
  <c r="D59" i="17"/>
  <c r="D60" i="17"/>
  <c r="D61" i="17"/>
  <c r="D62" i="17"/>
  <c r="D63" i="17"/>
  <c r="D64" i="17"/>
  <c r="D65" i="17"/>
  <c r="D66" i="17"/>
  <c r="D67" i="17"/>
  <c r="D68" i="17"/>
  <c r="D69" i="17"/>
  <c r="D70" i="17"/>
  <c r="D71" i="17"/>
  <c r="D72" i="17"/>
  <c r="D73" i="17"/>
  <c r="D74" i="17"/>
  <c r="D75" i="17"/>
  <c r="D76" i="17"/>
  <c r="D77" i="17"/>
  <c r="D78" i="17"/>
  <c r="D79" i="17"/>
  <c r="D80" i="17"/>
  <c r="D81" i="17"/>
  <c r="D82" i="17"/>
  <c r="D83" i="17"/>
  <c r="D84" i="17"/>
  <c r="D85" i="17"/>
  <c r="D86" i="17"/>
  <c r="D87" i="17"/>
  <c r="D88" i="17"/>
  <c r="C2" i="17"/>
  <c r="C3" i="17"/>
  <c r="C4" i="1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E2" i="17"/>
  <c r="E3" i="17"/>
  <c r="E4" i="17"/>
  <c r="E5" i="17"/>
  <c r="E6" i="17"/>
  <c r="E7"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68" i="17"/>
  <c r="E69" i="17"/>
  <c r="E70" i="17"/>
  <c r="E71" i="17"/>
  <c r="E72" i="17"/>
  <c r="E73" i="17"/>
  <c r="E74" i="17"/>
  <c r="E75" i="17"/>
  <c r="E76" i="17"/>
  <c r="E77" i="17"/>
  <c r="E78" i="17"/>
  <c r="E79" i="17"/>
  <c r="E80" i="17"/>
  <c r="E81" i="17"/>
  <c r="E82" i="17"/>
  <c r="E83" i="17"/>
  <c r="E84" i="17"/>
  <c r="E85" i="17"/>
  <c r="E86" i="17"/>
  <c r="E87" i="17"/>
  <c r="E88" i="17"/>
  <c r="O2" i="15"/>
  <c r="O3" i="15"/>
  <c r="O4" i="15"/>
  <c r="O5" i="15"/>
  <c r="O6" i="15"/>
  <c r="O7" i="15"/>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F2" i="17" l="1"/>
  <c r="G2" i="17"/>
  <c r="G3" i="17"/>
  <c r="A3" i="17" l="1"/>
  <c r="B3" i="17" s="1"/>
  <c r="A4" i="17"/>
  <c r="B4" i="17" s="1"/>
  <c r="G4" i="17"/>
  <c r="A5" i="17"/>
  <c r="B5" i="17" s="1"/>
  <c r="G5" i="17"/>
  <c r="A6" i="17"/>
  <c r="B6" i="17" s="1"/>
  <c r="G6" i="17"/>
  <c r="A7" i="17"/>
  <c r="B7" i="17" s="1"/>
  <c r="G7" i="17"/>
  <c r="A8" i="17"/>
  <c r="B8" i="17" s="1"/>
  <c r="G8" i="17"/>
  <c r="A9" i="17"/>
  <c r="B9" i="17" s="1"/>
  <c r="G9" i="17"/>
  <c r="A10" i="17"/>
  <c r="B10" i="17" s="1"/>
  <c r="G10" i="17"/>
  <c r="A11" i="17"/>
  <c r="B11" i="17" s="1"/>
  <c r="G11" i="17"/>
  <c r="A12" i="17"/>
  <c r="B12" i="17" s="1"/>
  <c r="G12" i="17"/>
  <c r="A13" i="17"/>
  <c r="B13" i="17" s="1"/>
  <c r="G13" i="17"/>
  <c r="A14" i="17"/>
  <c r="B14" i="17" s="1"/>
  <c r="G14" i="17"/>
  <c r="A15" i="17"/>
  <c r="B15" i="17" s="1"/>
  <c r="G15" i="17"/>
  <c r="A16" i="17"/>
  <c r="B16" i="17" s="1"/>
  <c r="G16" i="17"/>
  <c r="A17" i="17"/>
  <c r="B17" i="17" s="1"/>
  <c r="G17" i="17"/>
  <c r="A18" i="17"/>
  <c r="B18" i="17" s="1"/>
  <c r="G18" i="17"/>
  <c r="A19" i="17"/>
  <c r="B19" i="17" s="1"/>
  <c r="G19" i="17"/>
  <c r="A20" i="17"/>
  <c r="B20" i="17" s="1"/>
  <c r="G20" i="17"/>
  <c r="A21" i="17"/>
  <c r="B21" i="17" s="1"/>
  <c r="G21" i="17"/>
  <c r="A22" i="17"/>
  <c r="B22" i="17" s="1"/>
  <c r="G22" i="17"/>
  <c r="A23" i="17"/>
  <c r="B23" i="17" s="1"/>
  <c r="G23" i="17"/>
  <c r="A24" i="17"/>
  <c r="B24" i="17" s="1"/>
  <c r="G24" i="17"/>
  <c r="A25" i="17"/>
  <c r="B25" i="17" s="1"/>
  <c r="G25" i="17"/>
  <c r="A26" i="17"/>
  <c r="B26" i="17" s="1"/>
  <c r="G26" i="17"/>
  <c r="A27" i="17"/>
  <c r="B27" i="17" s="1"/>
  <c r="G27" i="17"/>
  <c r="A28" i="17"/>
  <c r="B28" i="17" s="1"/>
  <c r="G28" i="17"/>
  <c r="A29" i="17"/>
  <c r="B29" i="17" s="1"/>
  <c r="G29" i="17"/>
  <c r="A30" i="17"/>
  <c r="B30" i="17" s="1"/>
  <c r="G30" i="17"/>
  <c r="A31" i="17"/>
  <c r="B31" i="17" s="1"/>
  <c r="G31" i="17"/>
  <c r="A32" i="17"/>
  <c r="B32" i="17" s="1"/>
  <c r="G32" i="17"/>
  <c r="A33" i="17"/>
  <c r="B33" i="17" s="1"/>
  <c r="G33" i="17"/>
  <c r="A34" i="17"/>
  <c r="B34" i="17" s="1"/>
  <c r="G34" i="17"/>
  <c r="A35" i="17"/>
  <c r="B35" i="17" s="1"/>
  <c r="G35" i="17"/>
  <c r="A36" i="17"/>
  <c r="B36" i="17" s="1"/>
  <c r="G36" i="17"/>
  <c r="A37" i="17"/>
  <c r="B37" i="17" s="1"/>
  <c r="G37" i="17"/>
  <c r="A38" i="17"/>
  <c r="B38" i="17" s="1"/>
  <c r="G38" i="17"/>
  <c r="A39" i="17"/>
  <c r="B39" i="17" s="1"/>
  <c r="G39" i="17"/>
  <c r="A40" i="17"/>
  <c r="B40" i="17" s="1"/>
  <c r="G40" i="17"/>
  <c r="A41" i="17"/>
  <c r="B41" i="17" s="1"/>
  <c r="G41" i="17"/>
  <c r="A42" i="17"/>
  <c r="B42" i="17" s="1"/>
  <c r="G42" i="17"/>
  <c r="A43" i="17"/>
  <c r="B43" i="17" s="1"/>
  <c r="G43" i="17"/>
  <c r="A44" i="17"/>
  <c r="B44" i="17" s="1"/>
  <c r="G44" i="17"/>
  <c r="A45" i="17"/>
  <c r="B45" i="17" s="1"/>
  <c r="G45" i="17"/>
  <c r="A46" i="17"/>
  <c r="B46" i="17" s="1"/>
  <c r="G46" i="17"/>
  <c r="A47" i="17"/>
  <c r="B47" i="17" s="1"/>
  <c r="G47" i="17"/>
  <c r="A48" i="17"/>
  <c r="B48" i="17" s="1"/>
  <c r="G48" i="17"/>
  <c r="A49" i="17"/>
  <c r="B49" i="17" s="1"/>
  <c r="G49" i="17"/>
  <c r="A50" i="17"/>
  <c r="B50" i="17" s="1"/>
  <c r="G50" i="17"/>
  <c r="A51" i="17"/>
  <c r="B51" i="17" s="1"/>
  <c r="G51" i="17"/>
  <c r="A52" i="17"/>
  <c r="B52" i="17" s="1"/>
  <c r="G52" i="17"/>
  <c r="A53" i="17"/>
  <c r="B53" i="17" s="1"/>
  <c r="G53" i="17"/>
  <c r="A54" i="17"/>
  <c r="B54" i="17" s="1"/>
  <c r="G54" i="17"/>
  <c r="A55" i="17"/>
  <c r="B55" i="17" s="1"/>
  <c r="G55" i="17"/>
  <c r="A56" i="17"/>
  <c r="B56" i="17" s="1"/>
  <c r="G56" i="17"/>
  <c r="A57" i="17"/>
  <c r="B57" i="17" s="1"/>
  <c r="G57" i="17"/>
  <c r="A58" i="17"/>
  <c r="B58" i="17" s="1"/>
  <c r="G58" i="17"/>
  <c r="A59" i="17"/>
  <c r="B59" i="17" s="1"/>
  <c r="G59" i="17"/>
  <c r="A60" i="17"/>
  <c r="B60" i="17" s="1"/>
  <c r="G60" i="17"/>
  <c r="A61" i="17"/>
  <c r="B61" i="17" s="1"/>
  <c r="G61" i="17"/>
  <c r="A62" i="17"/>
  <c r="B62" i="17" s="1"/>
  <c r="G62" i="17"/>
  <c r="A63" i="17"/>
  <c r="B63" i="17" s="1"/>
  <c r="G63" i="17"/>
  <c r="A64" i="17"/>
  <c r="B64" i="17" s="1"/>
  <c r="G64" i="17"/>
  <c r="A65" i="17"/>
  <c r="B65" i="17" s="1"/>
  <c r="G65" i="17"/>
  <c r="A66" i="17"/>
  <c r="B66" i="17" s="1"/>
  <c r="G66" i="17"/>
  <c r="A67" i="17"/>
  <c r="B67" i="17" s="1"/>
  <c r="G67" i="17"/>
  <c r="A68" i="17"/>
  <c r="B68" i="17" s="1"/>
  <c r="G68" i="17"/>
  <c r="A69" i="17"/>
  <c r="B69" i="17" s="1"/>
  <c r="G69" i="17"/>
  <c r="A70" i="17"/>
  <c r="B70" i="17" s="1"/>
  <c r="G70" i="17"/>
  <c r="A71" i="17"/>
  <c r="B71" i="17" s="1"/>
  <c r="G71" i="17"/>
  <c r="A72" i="17"/>
  <c r="B72" i="17" s="1"/>
  <c r="G72" i="17"/>
  <c r="A73" i="17"/>
  <c r="B73" i="17" s="1"/>
  <c r="G73" i="17"/>
  <c r="A74" i="17"/>
  <c r="B74" i="17" s="1"/>
  <c r="G74" i="17"/>
  <c r="A75" i="17"/>
  <c r="B75" i="17" s="1"/>
  <c r="G75" i="17"/>
  <c r="A76" i="17"/>
  <c r="B76" i="17" s="1"/>
  <c r="G76" i="17"/>
  <c r="A77" i="17"/>
  <c r="B77" i="17" s="1"/>
  <c r="G77" i="17"/>
  <c r="A78" i="17"/>
  <c r="B78" i="17" s="1"/>
  <c r="G78" i="17"/>
  <c r="A79" i="17"/>
  <c r="B79" i="17" s="1"/>
  <c r="G79" i="17"/>
  <c r="A80" i="17"/>
  <c r="B80" i="17" s="1"/>
  <c r="G80" i="17"/>
  <c r="A81" i="17"/>
  <c r="B81" i="17" s="1"/>
  <c r="G81" i="17"/>
  <c r="A82" i="17"/>
  <c r="B82" i="17" s="1"/>
  <c r="G82" i="17"/>
  <c r="A83" i="17"/>
  <c r="B83" i="17" s="1"/>
  <c r="G83" i="17"/>
  <c r="A84" i="17"/>
  <c r="B84" i="17" s="1"/>
  <c r="G84" i="17"/>
  <c r="A85" i="17"/>
  <c r="B85" i="17" s="1"/>
  <c r="G85" i="17"/>
  <c r="A86" i="17"/>
  <c r="B86" i="17" s="1"/>
  <c r="G86" i="17"/>
  <c r="A87" i="17"/>
  <c r="B87" i="17" s="1"/>
  <c r="G87" i="17"/>
  <c r="A88" i="17"/>
  <c r="B88" i="17" s="1"/>
  <c r="G88" i="17"/>
  <c r="A2" i="17"/>
  <c r="B2" i="17" s="1"/>
  <c r="H7" i="16" l="1"/>
  <c r="F88" i="17"/>
  <c r="F87" i="17"/>
  <c r="F86" i="17" l="1"/>
  <c r="F3" i="17" l="1"/>
  <c r="F5" i="17"/>
  <c r="F7" i="17"/>
  <c r="F9" i="17"/>
  <c r="F13" i="17"/>
  <c r="F15" i="17"/>
  <c r="F16" i="17"/>
  <c r="F17" i="17"/>
  <c r="F23" i="17"/>
  <c r="F24" i="17"/>
  <c r="F25" i="17"/>
  <c r="F28" i="17"/>
  <c r="F29" i="17"/>
  <c r="F31" i="17"/>
  <c r="F33" i="17"/>
  <c r="F36" i="17"/>
  <c r="F37" i="17"/>
  <c r="F39" i="17"/>
  <c r="F41" i="17"/>
  <c r="F44" i="17"/>
  <c r="F47" i="17"/>
  <c r="F49" i="17"/>
  <c r="F52" i="17"/>
  <c r="F53" i="17"/>
  <c r="F55" i="17"/>
  <c r="F57" i="17"/>
  <c r="F61" i="17"/>
  <c r="F63" i="17"/>
  <c r="F65" i="17"/>
  <c r="F66" i="17"/>
  <c r="F69" i="17"/>
  <c r="F71" i="17"/>
  <c r="F72" i="17"/>
  <c r="F74" i="17"/>
  <c r="F77" i="17"/>
  <c r="F79" i="17"/>
  <c r="F80" i="17"/>
  <c r="F82" i="17"/>
  <c r="F85" i="17"/>
  <c r="F81" i="17" l="1"/>
  <c r="F73" i="17"/>
  <c r="F64" i="17"/>
  <c r="F56" i="17"/>
  <c r="F48" i="17"/>
  <c r="F40" i="17"/>
  <c r="F32" i="17"/>
  <c r="F8" i="17"/>
  <c r="F78" i="17"/>
  <c r="F70" i="17"/>
  <c r="F62" i="17"/>
  <c r="F54" i="17"/>
  <c r="F46" i="17"/>
  <c r="F38" i="17"/>
  <c r="F30" i="17"/>
  <c r="F22" i="17"/>
  <c r="F14" i="17"/>
  <c r="F6" i="17"/>
  <c r="F45" i="17"/>
  <c r="F21" i="17"/>
  <c r="F84" i="17"/>
  <c r="F76" i="17"/>
  <c r="F68" i="17"/>
  <c r="F60" i="17"/>
  <c r="F20" i="17"/>
  <c r="F12" i="17"/>
  <c r="F4" i="17"/>
  <c r="F83" i="17"/>
  <c r="F75" i="17"/>
  <c r="F67" i="17"/>
  <c r="F59" i="17"/>
  <c r="F51" i="17"/>
  <c r="F43" i="17"/>
  <c r="F35" i="17"/>
  <c r="F27" i="17"/>
  <c r="F19" i="17"/>
  <c r="F11" i="17"/>
  <c r="F58" i="17"/>
  <c r="F50" i="17"/>
  <c r="F42" i="17"/>
  <c r="F34" i="17"/>
  <c r="F26" i="17"/>
  <c r="F18" i="17"/>
  <c r="F10" i="17"/>
  <c r="H6" i="16"/>
  <c r="H8" i="16" l="1"/>
  <c r="G8" i="16" l="1"/>
  <c r="G7" i="16" l="1"/>
  <c r="G6" i="16"/>
</calcChain>
</file>

<file path=xl/sharedStrings.xml><?xml version="1.0" encoding="utf-8"?>
<sst xmlns="http://schemas.openxmlformats.org/spreadsheetml/2006/main" count="4095" uniqueCount="503">
  <si>
    <t>To select multiple options, hold Ctrl and click</t>
  </si>
  <si>
    <t>Board Approved</t>
  </si>
  <si>
    <t>Country</t>
  </si>
  <si>
    <t>Region</t>
  </si>
  <si>
    <t>Component</t>
  </si>
  <si>
    <t>TRP Outcome</t>
  </si>
  <si>
    <t>HIV/AIDS</t>
  </si>
  <si>
    <t>Bangladesh</t>
  </si>
  <si>
    <t>Tuberculosis</t>
  </si>
  <si>
    <t>Benin</t>
  </si>
  <si>
    <t>Congo</t>
  </si>
  <si>
    <t>Congo (Democratic Republic)</t>
  </si>
  <si>
    <t>Côte d'Ivoire</t>
  </si>
  <si>
    <t>Western Africa</t>
  </si>
  <si>
    <t>Honduras</t>
  </si>
  <si>
    <t>Indonesia</t>
  </si>
  <si>
    <t>Kyrgyzstan</t>
  </si>
  <si>
    <t>Malawi</t>
  </si>
  <si>
    <t>Myanmar</t>
  </si>
  <si>
    <t>Namibia</t>
  </si>
  <si>
    <t>Nigeria</t>
  </si>
  <si>
    <t>Philippines</t>
  </si>
  <si>
    <t>Uganda</t>
  </si>
  <si>
    <t>Zimbabwe</t>
  </si>
  <si>
    <t>RSSH</t>
  </si>
  <si>
    <t>Belarus</t>
  </si>
  <si>
    <t>Botswana</t>
  </si>
  <si>
    <t>Burkina Faso</t>
  </si>
  <si>
    <t>Cambodia</t>
  </si>
  <si>
    <t>Cameroon</t>
  </si>
  <si>
    <t>Chad</t>
  </si>
  <si>
    <t>Eswatini</t>
  </si>
  <si>
    <t>Ethiopia</t>
  </si>
  <si>
    <t>Ghana</t>
  </si>
  <si>
    <t>Jamaica</t>
  </si>
  <si>
    <t>Kenya</t>
  </si>
  <si>
    <t>Lesotho</t>
  </si>
  <si>
    <t>Mali</t>
  </si>
  <si>
    <t>Mozambique</t>
  </si>
  <si>
    <t>Nepal</t>
  </si>
  <si>
    <t>Niger</t>
  </si>
  <si>
    <t>Pakistan</t>
  </si>
  <si>
    <t>Rwanda</t>
  </si>
  <si>
    <t>Senegal</t>
  </si>
  <si>
    <t>Sierra Leone</t>
  </si>
  <si>
    <t>South Africa</t>
  </si>
  <si>
    <t>Tanzania (United Republic)</t>
  </si>
  <si>
    <t>Tunisia</t>
  </si>
  <si>
    <t>Ukraine</t>
  </si>
  <si>
    <t>Viet Nam</t>
  </si>
  <si>
    <t>Zambia</t>
  </si>
  <si>
    <t>Currency</t>
  </si>
  <si>
    <t>EUR</t>
  </si>
  <si>
    <t>Matching Funds Priority Area</t>
  </si>
  <si>
    <t>Board Approval Date*</t>
  </si>
  <si>
    <t>Matching Funds Incorporated in Grants*</t>
  </si>
  <si>
    <t>TB: Finding Missing People with TB</t>
  </si>
  <si>
    <t>HIV: Key Populations</t>
  </si>
  <si>
    <t>RSSH: Human Rights</t>
  </si>
  <si>
    <t>HIV: Adolescent Girls and Young Women</t>
  </si>
  <si>
    <t>RSSH: Data Science</t>
  </si>
  <si>
    <t>HIV: Differentiated HIV Service Delivery - Self testing</t>
  </si>
  <si>
    <t>HIV: TB Preventive Treatment</t>
  </si>
  <si>
    <t>HIV: Condom Programming</t>
  </si>
  <si>
    <t xml:space="preserve"> Matching Funds Incorporated in Grants*</t>
  </si>
  <si>
    <t>Number of Matching Funds</t>
  </si>
  <si>
    <t>TRP Recommended</t>
  </si>
  <si>
    <t>Country or Multi- country</t>
  </si>
  <si>
    <t>Afghanistan</t>
  </si>
  <si>
    <t>South East Asia</t>
  </si>
  <si>
    <t>Albania</t>
  </si>
  <si>
    <t>Eastern Europe and Central Asia</t>
  </si>
  <si>
    <t>Algeria</t>
  </si>
  <si>
    <t>Middle East and North Africa</t>
  </si>
  <si>
    <t>Angola</t>
  </si>
  <si>
    <t>Southern and Eastern Africa</t>
  </si>
  <si>
    <t>Armenia</t>
  </si>
  <si>
    <t>Azerbaijan</t>
  </si>
  <si>
    <t>High Impact Asia</t>
  </si>
  <si>
    <t>Belize</t>
  </si>
  <si>
    <t>Latin America and Caribbean</t>
  </si>
  <si>
    <t>Central Africa</t>
  </si>
  <si>
    <t>Bhutan</t>
  </si>
  <si>
    <t>Bolivia (Plurinational State)</t>
  </si>
  <si>
    <t>High Impact Africa 1</t>
  </si>
  <si>
    <t>Burundi</t>
  </si>
  <si>
    <t>Cabo Verde</t>
  </si>
  <si>
    <t>Central African Republic</t>
  </si>
  <si>
    <t>Colombia</t>
  </si>
  <si>
    <t>Comoros</t>
  </si>
  <si>
    <t>Costa Rica</t>
  </si>
  <si>
    <t>Cuba</t>
  </si>
  <si>
    <t>Djibouti</t>
  </si>
  <si>
    <t>Dominican Republic</t>
  </si>
  <si>
    <t>Ecuador</t>
  </si>
  <si>
    <t>Egypt</t>
  </si>
  <si>
    <t>El Salvador</t>
  </si>
  <si>
    <t>Eritrea</t>
  </si>
  <si>
    <t>High Impact Africa 2</t>
  </si>
  <si>
    <t>Gabon</t>
  </si>
  <si>
    <t>Gambia</t>
  </si>
  <si>
    <t>Georgia</t>
  </si>
  <si>
    <t>Guatemala</t>
  </si>
  <si>
    <t>Guinea</t>
  </si>
  <si>
    <t>Guinea-Bissau</t>
  </si>
  <si>
    <t>Guyana</t>
  </si>
  <si>
    <t>Haiti</t>
  </si>
  <si>
    <t>India</t>
  </si>
  <si>
    <t>Iran (Islamic Republic)</t>
  </si>
  <si>
    <t>Kazakhstan</t>
  </si>
  <si>
    <t>Korea (Democratic Peoples Republic)</t>
  </si>
  <si>
    <t>Kosovo</t>
  </si>
  <si>
    <t>Lao (Peoples Democratic Republic)</t>
  </si>
  <si>
    <t>Liberia</t>
  </si>
  <si>
    <t>Madagascar</t>
  </si>
  <si>
    <t>Malaysia</t>
  </si>
  <si>
    <t>Mauritania</t>
  </si>
  <si>
    <t>Mauritius</t>
  </si>
  <si>
    <t>Moldova</t>
  </si>
  <si>
    <t>Mongolia</t>
  </si>
  <si>
    <t>Montenegro</t>
  </si>
  <si>
    <t>Morocco</t>
  </si>
  <si>
    <t>Multicountry Caribbean MCC</t>
  </si>
  <si>
    <t>Multicountry East Asia and Pacific RAI</t>
  </si>
  <si>
    <t>Multicountry Middle East MER</t>
  </si>
  <si>
    <t>Multicountry Western Pacific</t>
  </si>
  <si>
    <t>Nicaragua</t>
  </si>
  <si>
    <t>Panama</t>
  </si>
  <si>
    <t>Papua New Guinea</t>
  </si>
  <si>
    <t>Paraguay</t>
  </si>
  <si>
    <t>Peru</t>
  </si>
  <si>
    <t>Romania</t>
  </si>
  <si>
    <t>Russian Federation</t>
  </si>
  <si>
    <t>Sao Tome and Principe</t>
  </si>
  <si>
    <t>Serbia</t>
  </si>
  <si>
    <t>Solomon Islands</t>
  </si>
  <si>
    <t>Somalia</t>
  </si>
  <si>
    <t>South Sudan</t>
  </si>
  <si>
    <t>Sri Lanka</t>
  </si>
  <si>
    <t>Sudan</t>
  </si>
  <si>
    <t>Suriname</t>
  </si>
  <si>
    <t>Tajikistan</t>
  </si>
  <si>
    <t>Thailand</t>
  </si>
  <si>
    <t>Timor-Leste</t>
  </si>
  <si>
    <t>Togo</t>
  </si>
  <si>
    <t>Turkmenistan</t>
  </si>
  <si>
    <t>Uzbekistan</t>
  </si>
  <si>
    <t>Venezuela</t>
  </si>
  <si>
    <t>Zanzibar</t>
  </si>
  <si>
    <t>US$</t>
  </si>
  <si>
    <r>
      <rPr>
        <b/>
        <sz val="9"/>
        <color theme="1"/>
        <rFont val="Arial"/>
        <family val="2"/>
      </rPr>
      <t>*Notes:</t>
    </r>
    <r>
      <rPr>
        <sz val="9"/>
        <color theme="1"/>
        <rFont val="Arial"/>
        <family val="2"/>
      </rPr>
      <t xml:space="preserve">
</t>
    </r>
    <r>
      <rPr>
        <b/>
        <sz val="9"/>
        <color theme="1"/>
        <rFont val="Arial"/>
        <family val="2"/>
      </rPr>
      <t>Board Approval Date</t>
    </r>
    <r>
      <rPr>
        <sz val="9"/>
        <color theme="1"/>
        <rFont val="Arial"/>
        <family val="2"/>
      </rPr>
      <t xml:space="preserve"> is the first board approval date. Note that funds for one priority area may be used in separate grants that are approved at different times.
</t>
    </r>
    <r>
      <rPr>
        <b/>
        <sz val="9"/>
        <color theme="1"/>
        <rFont val="Arial"/>
        <family val="2"/>
      </rPr>
      <t>Matching Funds Incorporated in Grants</t>
    </r>
    <r>
      <rPr>
        <sz val="9"/>
        <color theme="1"/>
        <rFont val="Arial"/>
        <family val="2"/>
      </rPr>
      <t xml:space="preserve"> represent the amounts integrated into grants reviewed by GAC, then recommended to the Board for approval.
</t>
    </r>
  </si>
  <si>
    <t>Total amount of Matching Funds (US$)</t>
  </si>
  <si>
    <t>Percentage of Matching Funds</t>
  </si>
  <si>
    <t>Total</t>
  </si>
  <si>
    <t>Priority Component</t>
  </si>
  <si>
    <t>Priority Area</t>
  </si>
  <si>
    <t>Communicated Amount</t>
  </si>
  <si>
    <t>TRP Review Window</t>
  </si>
  <si>
    <t>Funding Request</t>
  </si>
  <si>
    <t>Grant Approval Status</t>
  </si>
  <si>
    <t>USD</t>
  </si>
  <si>
    <t>Window 1 - March 2020</t>
  </si>
  <si>
    <t>FR705-BGD-T</t>
  </si>
  <si>
    <t>Grant Making</t>
  </si>
  <si>
    <t>FR963-BLR-C</t>
  </si>
  <si>
    <t>Window 2b - May 2020</t>
  </si>
  <si>
    <t>FR900-BEN-H</t>
  </si>
  <si>
    <t>FR902-BEN-S</t>
  </si>
  <si>
    <t>FR940-BFA-C</t>
  </si>
  <si>
    <t>Window 2c - June 2020</t>
  </si>
  <si>
    <t>FR826-CMR-C</t>
  </si>
  <si>
    <t>FR707-COD-Z</t>
  </si>
  <si>
    <t>FR941-CIV-H</t>
  </si>
  <si>
    <t>FR796-SWZ-C</t>
  </si>
  <si>
    <t>FR923-ETH-C</t>
  </si>
  <si>
    <t>FR746-GHA-C</t>
  </si>
  <si>
    <t>FR700-IDN-H</t>
  </si>
  <si>
    <t>FR704-IDN-T</t>
  </si>
  <si>
    <t>FR952-KEN-C</t>
  </si>
  <si>
    <t>FR843-KGZ-C</t>
  </si>
  <si>
    <t>FR906-LSO-C</t>
  </si>
  <si>
    <t>FR689-MWI-C</t>
  </si>
  <si>
    <t>FR817-MOZ-C</t>
  </si>
  <si>
    <t>FR677-MMR-C</t>
  </si>
  <si>
    <t>FR805-NAM-Z</t>
  </si>
  <si>
    <t>FR733-NGA-C</t>
  </si>
  <si>
    <t>FR743-PAK-T</t>
  </si>
  <si>
    <t>FR937-PAK-H</t>
  </si>
  <si>
    <t>FR686-PHL-H</t>
  </si>
  <si>
    <t>FR688-PHL-T</t>
  </si>
  <si>
    <t>FR905-RWA-C</t>
  </si>
  <si>
    <t>FR834-TZA-C</t>
  </si>
  <si>
    <t>FR680-UGA-C</t>
  </si>
  <si>
    <t>FR679-UGA-M</t>
  </si>
  <si>
    <t>FR853-UKR-C</t>
  </si>
  <si>
    <t>FR770-VNM-T</t>
  </si>
  <si>
    <t>FR908-ZWE-C</t>
  </si>
  <si>
    <t>Communicated Matching Funds</t>
  </si>
  <si>
    <t>Requested Matching Funds</t>
  </si>
  <si>
    <t xml:space="preserve">Communicated Matching Funds </t>
  </si>
  <si>
    <t xml:space="preserve">Requested Matching Funds </t>
  </si>
  <si>
    <t>FR973-BFA-M</t>
  </si>
  <si>
    <t>HIV: Key Population</t>
  </si>
  <si>
    <t>Window 3 - August 2020</t>
  </si>
  <si>
    <t>FR780-MLI-Z</t>
  </si>
  <si>
    <t>FR909-SEN-H</t>
  </si>
  <si>
    <t>FR788-ZMB-C</t>
  </si>
  <si>
    <t>Iteration</t>
  </si>
  <si>
    <t>FR972-KHM-T-01</t>
  </si>
  <si>
    <t>FR883-COG-C-01</t>
  </si>
  <si>
    <t>FR972-KHM-T</t>
  </si>
  <si>
    <t>Window 2a - April 2020</t>
  </si>
  <si>
    <t>FR883-COG-C</t>
  </si>
  <si>
    <t>FR743-PAK-T-01</t>
  </si>
  <si>
    <t>FR867-SLE-Z</t>
  </si>
  <si>
    <t>FR925-ETH-S</t>
  </si>
  <si>
    <t>Window 4 - February 2021</t>
  </si>
  <si>
    <t>FR700-IDN-H-01</t>
  </si>
  <si>
    <t>FR1000-JAM-H</t>
  </si>
  <si>
    <t>FR968-NPL-H</t>
  </si>
  <si>
    <t>Country or Multicountry</t>
  </si>
  <si>
    <t>Requested FR Amount</t>
  </si>
  <si>
    <t>TRP Review Outcome</t>
  </si>
  <si>
    <t>Approved</t>
  </si>
  <si>
    <t>FR Name</t>
  </si>
  <si>
    <t>FR699-AFG-H</t>
  </si>
  <si>
    <t>FR710-BGD-H-01</t>
  </si>
  <si>
    <t>FR710-BGD-H</t>
  </si>
  <si>
    <t>FR992-BLZ-H</t>
  </si>
  <si>
    <t>FR971-KHM-H</t>
  </si>
  <si>
    <t>FR1029-COL-H</t>
  </si>
  <si>
    <t>FR955-CRI-H</t>
  </si>
  <si>
    <t>FR639-CUB-H</t>
  </si>
  <si>
    <t>FR990-DOM-H</t>
  </si>
  <si>
    <t>FR979-SLV-H</t>
  </si>
  <si>
    <t>FR840-ERI-H</t>
  </si>
  <si>
    <t>FR645-GTM-H</t>
  </si>
  <si>
    <t>FR865-IND-H</t>
  </si>
  <si>
    <t>FR956-IRN-H</t>
  </si>
  <si>
    <t>FR756-KAZ-H</t>
  </si>
  <si>
    <t>FR1018-MDG-H</t>
  </si>
  <si>
    <t>FR725-MDG-H</t>
  </si>
  <si>
    <t>FR869-MUS-H</t>
  </si>
  <si>
    <t>FR1007-MNE-H</t>
  </si>
  <si>
    <t>FR1021-MCMENAIHAA-H</t>
  </si>
  <si>
    <t>FR1005-NGA-H</t>
  </si>
  <si>
    <t>FR829-PRY-H</t>
  </si>
  <si>
    <t>FR964-RUS-H</t>
  </si>
  <si>
    <t>FR1020-SEN-H</t>
  </si>
  <si>
    <t>FR845-SOM-H</t>
  </si>
  <si>
    <t>FR1008-LKA-H</t>
  </si>
  <si>
    <t>FR1025-SUR-H</t>
  </si>
  <si>
    <t>FR875-TLS-H</t>
  </si>
  <si>
    <t>FR893-TGO-H</t>
  </si>
  <si>
    <t>FR1012-TUN-H</t>
  </si>
  <si>
    <t>FR769-VNM-H</t>
  </si>
  <si>
    <t>FR1003-ARM-C</t>
  </si>
  <si>
    <t>FR848-AZE-C</t>
  </si>
  <si>
    <t>FR935-BTN-C</t>
  </si>
  <si>
    <t>FR1027-BWA-C</t>
  </si>
  <si>
    <t>FR739-BDI-C</t>
  </si>
  <si>
    <t>FR812-CAF-C</t>
  </si>
  <si>
    <t>FR1034-TCD-C</t>
  </si>
  <si>
    <t>FR1038-COM-C</t>
  </si>
  <si>
    <t>FR1036-EGY-C</t>
  </si>
  <si>
    <t>FR930-GMB-C-01</t>
  </si>
  <si>
    <t>FR930-GMB-C</t>
  </si>
  <si>
    <t>FR1013-GEO-C</t>
  </si>
  <si>
    <t>FR849-GIN-C</t>
  </si>
  <si>
    <t>FR862-GNB-C</t>
  </si>
  <si>
    <t>FR1028-GUY-C</t>
  </si>
  <si>
    <t>FR1010-HND-C</t>
  </si>
  <si>
    <t>FR856-QNA-C</t>
  </si>
  <si>
    <t>FR671-LAO-C</t>
  </si>
  <si>
    <t>FR662-LBR-C</t>
  </si>
  <si>
    <t>FR847-MDA-C</t>
  </si>
  <si>
    <t>FR861-MNG-C</t>
  </si>
  <si>
    <t>FR959-MAR-C</t>
  </si>
  <si>
    <t>FR999-MCC-C</t>
  </si>
  <si>
    <t>FR870-MCWP-C</t>
  </si>
  <si>
    <t>FR1002-NIC-C</t>
  </si>
  <si>
    <t>FR858-PNG-C</t>
  </si>
  <si>
    <t>FR1042-ZAF-C</t>
  </si>
  <si>
    <t>FR962-SSD-C</t>
  </si>
  <si>
    <t>FR915-TJK-C</t>
  </si>
  <si>
    <t>FR749-THA-C</t>
  </si>
  <si>
    <t>FR885-UZB-C</t>
  </si>
  <si>
    <t>FR917-QNB-C</t>
  </si>
  <si>
    <t>FR736-NER-H</t>
  </si>
  <si>
    <t>FR918-CPV-Z</t>
  </si>
  <si>
    <t>FR1019-MRT-Z</t>
  </si>
  <si>
    <t>FR1030-MCMER-Z</t>
  </si>
  <si>
    <t>FR919-STP-Z</t>
  </si>
  <si>
    <t>FR947-SDN-Z</t>
  </si>
  <si>
    <t>FR977-AGO-Z</t>
  </si>
  <si>
    <t>FR854-DJI-Z</t>
  </si>
  <si>
    <t>FR854-DJI-Z-01</t>
  </si>
  <si>
    <t>FR681-HTI-Z</t>
  </si>
  <si>
    <t>FR698-AFG-M</t>
  </si>
  <si>
    <t>FR709-BGD-M</t>
  </si>
  <si>
    <t>FR901-BEN-M-01</t>
  </si>
  <si>
    <t>FR901-BEN-M</t>
  </si>
  <si>
    <t>FR892-BTN-M</t>
  </si>
  <si>
    <t>FR997-BOL-M</t>
  </si>
  <si>
    <t>FR738-BDI-M</t>
  </si>
  <si>
    <t>FR827-CMR-M</t>
  </si>
  <si>
    <t>FR782-CAF-M</t>
  </si>
  <si>
    <t>FR881-TCD-M</t>
  </si>
  <si>
    <t>FR1037-COM-M</t>
  </si>
  <si>
    <t>FR735-COG-M</t>
  </si>
  <si>
    <t>FR974-COD-M</t>
  </si>
  <si>
    <t>FR1006-ERI-M</t>
  </si>
  <si>
    <t>FR841-ERI-M</t>
  </si>
  <si>
    <t>FR844-SWZ-M</t>
  </si>
  <si>
    <t>FR929-ETH-M</t>
  </si>
  <si>
    <t>FR931-GMB-M</t>
  </si>
  <si>
    <t>FR748-GHA-M</t>
  </si>
  <si>
    <t>FR951-GTM-M</t>
  </si>
  <si>
    <t>FR851-GIN-M</t>
  </si>
  <si>
    <t>FR1033-GNB-M</t>
  </si>
  <si>
    <t>FR751-GNB-M</t>
  </si>
  <si>
    <t>FR685-HND-M</t>
  </si>
  <si>
    <t>FR864-IND-M</t>
  </si>
  <si>
    <t>FR711-IDN-M</t>
  </si>
  <si>
    <t>FR953-KEN-M</t>
  </si>
  <si>
    <t>FR957-LBR-M</t>
  </si>
  <si>
    <t>FR717-MDG-M</t>
  </si>
  <si>
    <t>FR690-MWI-M</t>
  </si>
  <si>
    <t>FR1035-MLI-M</t>
  </si>
  <si>
    <t>FR818-MOZ-M</t>
  </si>
  <si>
    <t>FR678-MCRAI-M</t>
  </si>
  <si>
    <t>FR1024-MCE8-M</t>
  </si>
  <si>
    <t>FR871-MCWP-M</t>
  </si>
  <si>
    <t>FR969-NPL-M</t>
  </si>
  <si>
    <t>FR1004-NIC-M</t>
  </si>
  <si>
    <t>FR737-NER-M</t>
  </si>
  <si>
    <t>FR938-PAK-M</t>
  </si>
  <si>
    <t>FR859-PNG-M</t>
  </si>
  <si>
    <t>FR687-PHL-M</t>
  </si>
  <si>
    <t>FR904-RWA-M</t>
  </si>
  <si>
    <t>FR912-SEN-M</t>
  </si>
  <si>
    <t>FR860-SLB-M</t>
  </si>
  <si>
    <t>FR868-SOM-M</t>
  </si>
  <si>
    <t>FR781-SSD-M</t>
  </si>
  <si>
    <t>FR863-SUR-M</t>
  </si>
  <si>
    <t>FR836-TZA-M</t>
  </si>
  <si>
    <t>FR877-TLS-M</t>
  </si>
  <si>
    <t>FR895-TGO-M</t>
  </si>
  <si>
    <t>FR879-VEN-M</t>
  </si>
  <si>
    <t>FR852-ZMB-M</t>
  </si>
  <si>
    <t>FR916-QNB-M</t>
  </si>
  <si>
    <t>FR716-ZWE-M</t>
  </si>
  <si>
    <t>FR708-COD-Z</t>
  </si>
  <si>
    <t>FR950-CIV-Z</t>
  </si>
  <si>
    <t>FR734-NGA-Z</t>
  </si>
  <si>
    <t>FR897-KHM-S</t>
  </si>
  <si>
    <t>FR978-COD-S</t>
  </si>
  <si>
    <t>FR936-MDG-S</t>
  </si>
  <si>
    <t>FR602-LKA-S-01</t>
  </si>
  <si>
    <t>FR602-LKA-S</t>
  </si>
  <si>
    <t>FR857-AFG-T</t>
  </si>
  <si>
    <t>FR903-BEN-T</t>
  </si>
  <si>
    <t>FR747-CIV-T</t>
  </si>
  <si>
    <t>FR981-SLV-T</t>
  </si>
  <si>
    <t>FR774-ERI-T</t>
  </si>
  <si>
    <t>FR1040-GAB-T</t>
  </si>
  <si>
    <t>FR866-IND-T</t>
  </si>
  <si>
    <t>FR697-MDG-T</t>
  </si>
  <si>
    <t>FR943-MCORAS-CONHU-T</t>
  </si>
  <si>
    <t>FR939-MCTIMS-T-01</t>
  </si>
  <si>
    <t>FR939-MCTIMS-T</t>
  </si>
  <si>
    <t>FR1041-MCNTPSRL-T</t>
  </si>
  <si>
    <t>FR970-NPL-T</t>
  </si>
  <si>
    <t>FR1031-NER-T</t>
  </si>
  <si>
    <t>FR954-SLB-T</t>
  </si>
  <si>
    <t>FR723-SOM-T</t>
  </si>
  <si>
    <t>FR1009-LKA-T</t>
  </si>
  <si>
    <t>FR876-TLS-T</t>
  </si>
  <si>
    <t>FR896-TGO-T</t>
  </si>
  <si>
    <t>FR920-TKM-T</t>
  </si>
  <si>
    <t>FR913-SEN-Z</t>
  </si>
  <si>
    <t>First Board Approval</t>
  </si>
  <si>
    <t>Current Stage</t>
  </si>
  <si>
    <t>Differentiation Category</t>
  </si>
  <si>
    <t>First GAC Meeting</t>
  </si>
  <si>
    <t>Funding Types Requested</t>
  </si>
  <si>
    <t>Review Approach</t>
  </si>
  <si>
    <t>Submission Date</t>
  </si>
  <si>
    <t>Allocation (Split or Com- municated)</t>
  </si>
  <si>
    <t>TRP Approved Allocation</t>
  </si>
  <si>
    <t>TRP Approved Matching Funds</t>
  </si>
  <si>
    <t>TRP Approved Multicountry</t>
  </si>
  <si>
    <t>TRP Approved PAAR</t>
  </si>
  <si>
    <t>TRP Requested Allocation</t>
  </si>
  <si>
    <t>TRP Requested Matching Funds</t>
  </si>
  <si>
    <t>TRP Requested Multicountry</t>
  </si>
  <si>
    <t>TRP Requested PAAR</t>
  </si>
  <si>
    <t>Board-Approved</t>
  </si>
  <si>
    <t>Core</t>
  </si>
  <si>
    <t>Allocation;PAAR</t>
  </si>
  <si>
    <t>Full Review</t>
  </si>
  <si>
    <t>High-Impact</t>
  </si>
  <si>
    <t>Grant-Making</t>
  </si>
  <si>
    <t>Pre-Submission</t>
  </si>
  <si>
    <t>Focused</t>
  </si>
  <si>
    <t>Tailored for Focused Portfolios</t>
  </si>
  <si>
    <t>Window 5 - April 2021</t>
  </si>
  <si>
    <t>Allocation;PAAR;Matching Funds</t>
  </si>
  <si>
    <t>Tailored for National Strategic Plans</t>
  </si>
  <si>
    <t>Tailored for Transition</t>
  </si>
  <si>
    <t>Program Continuation</t>
  </si>
  <si>
    <t>PAAR Update</t>
  </si>
  <si>
    <t>Remote review - 2020-2022</t>
  </si>
  <si>
    <t>FR1046-MYS-H</t>
  </si>
  <si>
    <t>Multicountry</t>
  </si>
  <si>
    <t>Continuation Multicountries - GAC Review</t>
  </si>
  <si>
    <t>FR1047-SRB-H</t>
  </si>
  <si>
    <t>HIV/AIDS, Tuberculosis</t>
  </si>
  <si>
    <t>FR1044-PER-C</t>
  </si>
  <si>
    <t>HIV/AIDS,RSSH</t>
  </si>
  <si>
    <t>HIV/AIDS,Tuberculosis,Malaria</t>
  </si>
  <si>
    <t>HIV/AIDS,Tuberculosis,Malaria,RSSH</t>
  </si>
  <si>
    <t>HIV/AIDS,Tuberculosis,RSSH</t>
  </si>
  <si>
    <t>Malaria</t>
  </si>
  <si>
    <t>Allocation;PAAR;Multicountry</t>
  </si>
  <si>
    <t>Multicountry Southern Africa E8</t>
  </si>
  <si>
    <t>PAAR;Multicountry</t>
  </si>
  <si>
    <t>Malaria,RSSH</t>
  </si>
  <si>
    <t>PAAR;Other</t>
  </si>
  <si>
    <t>FR1045-GTM-T</t>
  </si>
  <si>
    <t>FR1048-IDN-T</t>
  </si>
  <si>
    <t>Multicountry Americas ORAS-CONHU</t>
  </si>
  <si>
    <t>Multicountry Southern Africa TIMS</t>
  </si>
  <si>
    <t>Multicountry TB Asia UNDP</t>
  </si>
  <si>
    <t>FR1043-MCASIAUNDP-T</t>
  </si>
  <si>
    <t>Multicountry TB WC Africa NTP/SRL</t>
  </si>
  <si>
    <t>Tuberculosis,RSSH</t>
  </si>
  <si>
    <t>leave blank</t>
  </si>
  <si>
    <t>First Board Approval date</t>
  </si>
  <si>
    <t>1. Unprotect workbook, unhide 'MF Tracker import', 'FR Tracker' and unprotect 'Matching Funds Tracker'</t>
  </si>
  <si>
    <r>
      <t xml:space="preserve">3. Paste data directly into 'MF Tracker import', </t>
    </r>
    <r>
      <rPr>
        <b/>
        <sz val="11"/>
        <color theme="1"/>
        <rFont val="Calibri"/>
        <family val="2"/>
        <scheme val="minor"/>
      </rPr>
      <t>starting from column A, be sure to check that column O is not overwritten in the case of extra columns having been added to the dashboard</t>
    </r>
  </si>
  <si>
    <t>3a. The MF Tracker process tab reorders and renames the columns for the MF tracker to be published. Deduplication is not necessary any more</t>
  </si>
  <si>
    <t>4. Download data from Tableau FR Tracker and paste into FR Tracker</t>
  </si>
  <si>
    <t>5. Go to Data &gt; Refresh All so that all pivots refresh</t>
  </si>
  <si>
    <t xml:space="preserve">4a. FR Tracker data is needed for the first Board approval date (Data Quality checks on this field might still be needed) </t>
  </si>
  <si>
    <t>6. Hide sheets and protect workbook and protect 'Matching Funds Tracker'</t>
  </si>
  <si>
    <r>
      <t xml:space="preserve">3b. </t>
    </r>
    <r>
      <rPr>
        <b/>
        <sz val="11"/>
        <color theme="1"/>
        <rFont val="Calibri"/>
        <family val="2"/>
        <scheme val="minor"/>
      </rPr>
      <t>If manual adjustments need to be made, it's best to make them in the import tab</t>
    </r>
  </si>
  <si>
    <t>Submission to Board Approval</t>
  </si>
  <si>
    <t>FR1050-MCASIAUNOPS-T</t>
  </si>
  <si>
    <t>TRP-Approved FR Amount</t>
  </si>
  <si>
    <t>Grant Amount Submitted to RFM</t>
  </si>
  <si>
    <t>GAC-Recommended Grant Amount</t>
  </si>
  <si>
    <r>
      <t>2. Download Data table from Tableau MF Tracker (</t>
    </r>
    <r>
      <rPr>
        <b/>
        <sz val="11"/>
        <color theme="1"/>
        <rFont val="Calibri"/>
        <family val="2"/>
        <scheme val="minor"/>
      </rPr>
      <t>Make sure to filter on correct Allocation Cycle and display amounts in Country Currency</t>
    </r>
    <r>
      <rPr>
        <sz val="11"/>
        <color theme="1"/>
        <rFont val="Calibri"/>
        <family val="2"/>
        <scheme val="minor"/>
      </rPr>
      <t>)</t>
    </r>
  </si>
  <si>
    <t>FR1212-ECU-H</t>
  </si>
  <si>
    <t>Multicountry HIV EECA APH</t>
  </si>
  <si>
    <t>FR1216-MCEECAAPH-H</t>
  </si>
  <si>
    <t>FR1213-BOL-C</t>
  </si>
  <si>
    <t>Multicountry TB Asia TEAM</t>
  </si>
  <si>
    <t>Window 6 - September 2021</t>
  </si>
  <si>
    <t>Window 7 - February 2022</t>
  </si>
  <si>
    <t>FR1242-KAZ-T</t>
  </si>
  <si>
    <t>Multicountry Eastern Africa IGAD</t>
  </si>
  <si>
    <t>FR1232-MCIGAD-T</t>
  </si>
  <si>
    <t>FR1264-GUY-M</t>
  </si>
  <si>
    <t>FR1265-IDN-T</t>
  </si>
  <si>
    <t>Multicountry Africa ECSA-HC</t>
  </si>
  <si>
    <t>FR1243-MCECSA-HC-T</t>
  </si>
  <si>
    <t>Multicountry Caribbean CARICOM-PANCAP</t>
  </si>
  <si>
    <t>FR1257-MCCARICOM/PANCAP-H</t>
  </si>
  <si>
    <t>Multicountry HIV Latin America ALEP</t>
  </si>
  <si>
    <t>FR1258-MCALEP-H</t>
  </si>
  <si>
    <t>Multicountry HIV SEA AFAO</t>
  </si>
  <si>
    <t>FR1263-MCSEAAFAO-H</t>
  </si>
  <si>
    <t>Multicountry MENA Key Populations</t>
  </si>
  <si>
    <t>FR1251-ZMB-H</t>
  </si>
  <si>
    <t>FR1266-ZMB-M</t>
  </si>
  <si>
    <t>FR1040-GAB-T-01</t>
  </si>
  <si>
    <t>FR1010-HND-C-01</t>
  </si>
  <si>
    <t>Multicountry Southern Africa MOSASWA</t>
  </si>
  <si>
    <t>FR1274-MCMOSASWA-M</t>
  </si>
  <si>
    <t>FR1304-NGA-C</t>
  </si>
  <si>
    <t>FR1281-NGA-S</t>
  </si>
  <si>
    <t>FR1291-UKR-C</t>
  </si>
  <si>
    <t>PAAR</t>
  </si>
  <si>
    <t>FR1331-ARM-C</t>
  </si>
  <si>
    <t>August 2022 PO_Standard</t>
  </si>
  <si>
    <t>FR1320-BGD-H</t>
  </si>
  <si>
    <t>FR1322-BLR-C</t>
  </si>
  <si>
    <t>FR1330-CAF-M</t>
  </si>
  <si>
    <t>FR1323-CUB-H</t>
  </si>
  <si>
    <t>Allocation;PAAR Update</t>
  </si>
  <si>
    <t>FR1334-GHA-C</t>
  </si>
  <si>
    <t>FR1335-GHA-M</t>
  </si>
  <si>
    <t>FR1319-IND-H</t>
  </si>
  <si>
    <t>FR1326-IDN-T</t>
  </si>
  <si>
    <t>FR1324-PNG-M</t>
  </si>
  <si>
    <t>August 2022 PO_ Streamlined</t>
  </si>
  <si>
    <t>FR1333-TKM-T</t>
  </si>
  <si>
    <t>FR1327-UGA-M</t>
  </si>
  <si>
    <t>FR1325-UKR-C</t>
  </si>
  <si>
    <t>FR1328-ZMB-M</t>
  </si>
  <si>
    <t>FR1329-ZWE-T</t>
  </si>
  <si>
    <t>-----&gt;(Year 2022 for 2020-2022 Allocation Cycle: Update Indonesia RSSH TRP and Requested amount to 2,300,000 for alignment with July 2022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</si>
</sst>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_);_(* \(#,##0.00\);_(* &quot;-&quot;??_);_(@_)"/>
    <numFmt numFmtId="165" formatCode="0.0%"/>
    <numFmt numFmtId="166" formatCode="mmm/yy"/>
    <numFmt numFmtId="167" formatCode="dd/mmm/yy"/>
  </numFmts>
  <fonts count="27" x14ac:knownFonts="1">
    <font>
      <sz val="11"/>
      <color theme="1"/>
      <name val="Calibri"/>
      <family val="2"/>
      <scheme val="minor"/>
    </font>
    <font>
      <b/>
      <sz val="11"/>
      <color theme="0"/>
      <name val="Arial"/>
      <family val="2"/>
    </font>
    <font>
      <sz val="11"/>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b/>
      <sz val="12"/>
      <color theme="0"/>
      <name val="Arial"/>
      <family val="2"/>
    </font>
    <font>
      <sz val="12"/>
      <color theme="0"/>
      <name val="Arial"/>
      <family val="2"/>
    </font>
    <font>
      <sz val="9"/>
      <color theme="1"/>
      <name val="Arial"/>
      <family val="2"/>
    </font>
    <font>
      <b/>
      <sz val="9"/>
      <color theme="1"/>
      <name val="Arial"/>
      <family val="2"/>
    </font>
    <font>
      <sz val="11"/>
      <name val="Calibri"/>
      <family val="2"/>
      <scheme val="minor"/>
    </font>
    <font>
      <i/>
      <sz val="11"/>
      <color theme="1"/>
      <name val="Calibri"/>
      <family val="2"/>
      <scheme val="minor"/>
    </font>
  </fonts>
  <fills count="37">
    <fill>
      <patternFill patternType="none"/>
    </fill>
    <fill>
      <patternFill patternType="gray125"/>
    </fill>
    <fill>
      <patternFill patternType="solid">
        <fgColor rgb="FF003F72"/>
        <bgColor indexed="64"/>
      </patternFill>
    </fill>
    <fill>
      <patternFill patternType="solid">
        <fgColor rgb="FFECF0F8"/>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2">
    <border>
      <left/>
      <right/>
      <top/>
      <bottom/>
      <diagonal/>
    </border>
    <border>
      <left style="thin">
        <color rgb="FF80A0B8"/>
      </left>
      <right style="thin">
        <color rgb="FF80A0B8"/>
      </right>
      <top style="thin">
        <color rgb="FF80A0B8"/>
      </top>
      <bottom/>
      <diagonal/>
    </border>
    <border>
      <left style="thin">
        <color rgb="FF80A0B8"/>
      </left>
      <right style="thin">
        <color rgb="FF80A0B8"/>
      </right>
      <top style="thin">
        <color rgb="FF80A0B8"/>
      </top>
      <bottom style="thin">
        <color rgb="FF80A0B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6" applyNumberFormat="0" applyAlignment="0" applyProtection="0"/>
    <xf numFmtId="0" fontId="12" fillId="9" borderId="7" applyNumberFormat="0" applyAlignment="0" applyProtection="0"/>
    <xf numFmtId="0" fontId="13" fillId="9" borderId="6" applyNumberFormat="0" applyAlignment="0" applyProtection="0"/>
    <xf numFmtId="0" fontId="14" fillId="0" borderId="8" applyNumberFormat="0" applyFill="0" applyAlignment="0" applyProtection="0"/>
    <xf numFmtId="0" fontId="15" fillId="10" borderId="9" applyNumberFormat="0" applyAlignment="0" applyProtection="0"/>
    <xf numFmtId="0" fontId="16" fillId="0" borderId="0" applyNumberFormat="0" applyFill="0" applyBorder="0" applyAlignment="0" applyProtection="0"/>
    <xf numFmtId="0" fontId="3" fillId="11"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9" fontId="3" fillId="0" borderId="0" applyFont="0" applyFill="0" applyBorder="0" applyAlignment="0" applyProtection="0"/>
    <xf numFmtId="164" fontId="3" fillId="0" borderId="0" applyFont="0" applyFill="0" applyBorder="0" applyAlignment="0" applyProtection="0"/>
  </cellStyleXfs>
  <cellXfs count="43">
    <xf numFmtId="0" fontId="0" fillId="0" borderId="0" xfId="0"/>
    <xf numFmtId="0" fontId="1" fillId="2" borderId="1" xfId="0" applyFont="1" applyFill="1" applyBorder="1" applyAlignment="1">
      <alignment horizontal="center" vertical="center" wrapText="1"/>
    </xf>
    <xf numFmtId="1" fontId="2" fillId="3" borderId="2" xfId="0" applyNumberFormat="1" applyFont="1" applyFill="1" applyBorder="1" applyAlignment="1">
      <alignment horizontal="center" vertical="center"/>
    </xf>
    <xf numFmtId="0" fontId="2" fillId="4" borderId="0" xfId="0" applyFont="1" applyFill="1" applyBorder="1" applyAlignment="1">
      <alignment horizontal="left" vertical="center"/>
    </xf>
    <xf numFmtId="0" fontId="2" fillId="0" borderId="0" xfId="0" applyFont="1"/>
    <xf numFmtId="0" fontId="2" fillId="4" borderId="0" xfId="0" applyFont="1" applyFill="1"/>
    <xf numFmtId="0" fontId="2" fillId="0" borderId="0" xfId="0" applyFont="1" applyAlignment="1">
      <alignment wrapText="1"/>
    </xf>
    <xf numFmtId="0" fontId="0" fillId="0" borderId="0" xfId="0"/>
    <xf numFmtId="0" fontId="20" fillId="0" borderId="0" xfId="0" applyFont="1" applyAlignment="1">
      <alignment horizontal="center" vertical="center"/>
    </xf>
    <xf numFmtId="0" fontId="21" fillId="2" borderId="0" xfId="0" applyFont="1" applyFill="1" applyAlignment="1">
      <alignment horizontal="center" vertical="center" wrapText="1"/>
    </xf>
    <xf numFmtId="0" fontId="22" fillId="2" borderId="0" xfId="0" applyFont="1" applyFill="1" applyAlignment="1">
      <alignment horizontal="center" vertical="center" wrapText="1"/>
    </xf>
    <xf numFmtId="0" fontId="2" fillId="4" borderId="0" xfId="0" applyFont="1" applyFill="1" applyBorder="1"/>
    <xf numFmtId="0" fontId="2" fillId="4" borderId="0" xfId="0" applyFont="1" applyFill="1" applyBorder="1" applyAlignment="1">
      <alignment horizontal="center" vertical="center"/>
    </xf>
    <xf numFmtId="1" fontId="2" fillId="4" borderId="0" xfId="0" applyNumberFormat="1" applyFont="1" applyFill="1" applyBorder="1" applyAlignment="1">
      <alignment horizontal="center" vertical="center"/>
    </xf>
    <xf numFmtId="0" fontId="2" fillId="4" borderId="0" xfId="0" applyFont="1" applyFill="1" applyBorder="1" applyAlignment="1">
      <alignment horizontal="right" vertical="center"/>
    </xf>
    <xf numFmtId="3" fontId="20" fillId="0" borderId="0" xfId="0" applyNumberFormat="1" applyFont="1" applyAlignment="1">
      <alignment horizontal="center" vertical="center" wrapText="1"/>
    </xf>
    <xf numFmtId="0" fontId="0" fillId="4" borderId="0" xfId="0" applyFill="1"/>
    <xf numFmtId="0" fontId="0" fillId="0" borderId="0" xfId="0" applyAlignment="1">
      <alignment horizontal="left" vertical="center"/>
    </xf>
    <xf numFmtId="165" fontId="2" fillId="3" borderId="2" xfId="42" applyNumberFormat="1" applyFont="1" applyFill="1" applyBorder="1" applyAlignment="1">
      <alignment horizontal="center" vertical="center"/>
    </xf>
    <xf numFmtId="165" fontId="2" fillId="4" borderId="0" xfId="42" applyNumberFormat="1" applyFont="1" applyFill="1" applyBorder="1" applyAlignment="1">
      <alignment horizontal="center" vertical="center"/>
    </xf>
    <xf numFmtId="3" fontId="2" fillId="3" borderId="2" xfId="0" applyNumberFormat="1" applyFont="1" applyFill="1" applyBorder="1" applyAlignment="1">
      <alignment horizontal="center" vertical="center"/>
    </xf>
    <xf numFmtId="9" fontId="2" fillId="3" borderId="2" xfId="0" applyNumberFormat="1" applyFont="1" applyFill="1" applyBorder="1" applyAlignment="1">
      <alignment horizontal="center" vertical="center"/>
    </xf>
    <xf numFmtId="3" fontId="0" fillId="0" borderId="0" xfId="0" applyNumberFormat="1"/>
    <xf numFmtId="15" fontId="0" fillId="0" borderId="0" xfId="0" applyNumberFormat="1"/>
    <xf numFmtId="14" fontId="0" fillId="0" borderId="0" xfId="0" applyNumberFormat="1"/>
    <xf numFmtId="0" fontId="25" fillId="36" borderId="0" xfId="0" applyFont="1" applyFill="1"/>
    <xf numFmtId="14" fontId="25" fillId="36" borderId="0" xfId="0" applyNumberFormat="1" applyFont="1" applyFill="1"/>
    <xf numFmtId="17" fontId="0" fillId="0" borderId="0" xfId="0" applyNumberFormat="1"/>
    <xf numFmtId="17" fontId="2" fillId="0" borderId="0" xfId="0" applyNumberFormat="1" applyFont="1"/>
    <xf numFmtId="17" fontId="2" fillId="4" borderId="0" xfId="0" applyNumberFormat="1" applyFont="1" applyFill="1"/>
    <xf numFmtId="17" fontId="1" fillId="2" borderId="1" xfId="0" applyNumberFormat="1" applyFont="1" applyFill="1" applyBorder="1" applyAlignment="1">
      <alignment horizontal="center" vertical="center" wrapText="1"/>
    </xf>
    <xf numFmtId="17" fontId="2" fillId="3" borderId="2" xfId="0" applyNumberFormat="1" applyFont="1" applyFill="1" applyBorder="1" applyAlignment="1">
      <alignment horizontal="center" vertical="center" wrapText="1"/>
    </xf>
    <xf numFmtId="17" fontId="2" fillId="3" borderId="2" xfId="0" applyNumberFormat="1" applyFont="1" applyFill="1" applyBorder="1" applyAlignment="1">
      <alignment horizontal="center" vertical="center"/>
    </xf>
    <xf numFmtId="17" fontId="2" fillId="4" borderId="0" xfId="0" applyNumberFormat="1" applyFont="1" applyFill="1" applyBorder="1" applyAlignment="1">
      <alignment horizontal="center" vertical="center"/>
    </xf>
    <xf numFmtId="17" fontId="0" fillId="4" borderId="0" xfId="0" applyNumberFormat="1" applyFill="1"/>
    <xf numFmtId="166" fontId="22" fillId="2" borderId="0" xfId="0" applyNumberFormat="1" applyFont="1" applyFill="1" applyAlignment="1">
      <alignment horizontal="center" vertical="center" wrapText="1"/>
    </xf>
    <xf numFmtId="166" fontId="20" fillId="0" borderId="0" xfId="0" applyNumberFormat="1" applyFont="1" applyAlignment="1">
      <alignment horizontal="center" vertical="center"/>
    </xf>
    <xf numFmtId="164" fontId="2" fillId="4" borderId="0" xfId="43" applyFont="1" applyFill="1" applyBorder="1" applyAlignment="1">
      <alignment horizontal="center" vertical="center"/>
    </xf>
    <xf numFmtId="164" fontId="2" fillId="4" borderId="0" xfId="0" applyNumberFormat="1" applyFont="1" applyFill="1" applyBorder="1" applyAlignment="1">
      <alignment horizontal="center" vertical="center"/>
    </xf>
    <xf numFmtId="0" fontId="0" fillId="0" borderId="0" xfId="0" applyFill="1"/>
    <xf numFmtId="167" fontId="0" fillId="0" borderId="0" xfId="0" applyNumberFormat="1"/>
    <xf numFmtId="0" fontId="26" fillId="0" borderId="0" xfId="0" quotePrefix="1" applyFont="1"/>
    <xf numFmtId="0" fontId="23" fillId="4" borderId="0" xfId="0" applyFont="1" applyFill="1" applyBorder="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11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8" formatCode="d\-mmm\-yy"/>
    </dxf>
    <dxf>
      <numFmt numFmtId="168" formatCode="d\-mmm\-yy"/>
    </dxf>
    <dxf>
      <numFmt numFmtId="168" formatCode="d\-mmm\-yy"/>
    </dxf>
    <dxf>
      <numFmt numFmtId="167" formatCode="dd/mmm/yy"/>
    </dxf>
    <dxf>
      <numFmt numFmtId="167" formatCode="dd/mmm/yy"/>
    </dxf>
    <dxf>
      <font>
        <strike val="0"/>
        <outline val="0"/>
        <shadow val="0"/>
        <u val="none"/>
        <vertAlign val="baseline"/>
        <sz val="11"/>
        <color auto="1"/>
        <name val="Calibri"/>
        <family val="2"/>
        <scheme val="minor"/>
      </font>
      <numFmt numFmtId="169" formatCode="m/d/yyyy"/>
      <fill>
        <patternFill patternType="solid">
          <fgColor indexed="64"/>
          <bgColor rgb="FFFFFF00"/>
        </patternFill>
      </fill>
    </dxf>
    <dxf>
      <font>
        <strike val="0"/>
        <outline val="0"/>
        <shadow val="0"/>
        <u val="none"/>
        <vertAlign val="baseline"/>
        <sz val="11"/>
        <color auto="1"/>
        <name val="Calibri"/>
        <family val="2"/>
        <scheme val="minor"/>
      </font>
      <fill>
        <patternFill patternType="solid">
          <fgColor indexed="64"/>
          <bgColor rgb="FFFFFF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d/mm/yyyy"/>
    </dxf>
    <dxf>
      <numFmt numFmtId="166" formatCode="mmm/yy"/>
    </dxf>
    <dxf>
      <numFmt numFmtId="0" formatCode="General"/>
    </dxf>
    <dxf>
      <numFmt numFmtId="0" formatCode="General"/>
    </dxf>
    <dxf>
      <numFmt numFmtId="0" formatCode="General"/>
    </dxf>
    <dxf>
      <numFmt numFmtId="0" formatCode="General"/>
    </dxf>
    <dxf>
      <numFmt numFmtId="166" formatCode="mmm/yy"/>
    </dxf>
    <dxf>
      <numFmt numFmtId="166" formatCode="mmm/yy"/>
    </dxf>
    <dxf>
      <numFmt numFmtId="3" formatCode="#,##0"/>
    </dxf>
    <dxf>
      <numFmt numFmtId="3" formatCode="#,##0"/>
    </dxf>
    <dxf>
      <numFmt numFmtId="3" formatCode="#,##0"/>
    </dxf>
    <dxf>
      <font>
        <color theme="0"/>
      </font>
      <fill>
        <patternFill patternType="solid">
          <fgColor indexed="64"/>
          <bgColor rgb="FF003F72"/>
        </patternFill>
      </fill>
      <alignment wrapText="1"/>
    </dxf>
    <dxf>
      <font>
        <color theme="0"/>
      </font>
      <fill>
        <patternFill patternType="solid">
          <fgColor indexed="64"/>
          <bgColor rgb="FF003F72"/>
        </patternFill>
      </fill>
      <alignment wrapText="1"/>
    </dxf>
    <dxf>
      <font>
        <b/>
        <color theme="0"/>
      </font>
      <fill>
        <patternFill patternType="solid">
          <fgColor indexed="64"/>
          <bgColor rgb="FF003F72"/>
        </patternFill>
      </fill>
      <alignment wrapText="1"/>
    </dxf>
    <dxf>
      <font>
        <b/>
        <color theme="0"/>
      </font>
      <fill>
        <patternFill patternType="solid">
          <fgColor indexed="64"/>
          <bgColor rgb="FF003F72"/>
        </patternFill>
      </fill>
      <alignment wrapText="1"/>
    </dxf>
    <dxf>
      <alignment wrapText="1"/>
    </dxf>
    <dxf>
      <font>
        <color theme="0"/>
      </font>
    </dxf>
    <dxf>
      <font>
        <color theme="0"/>
      </font>
    </dxf>
    <dxf>
      <font>
        <color theme="0"/>
      </font>
    </dxf>
    <dxf>
      <font>
        <color theme="0"/>
      </font>
    </dxf>
    <dxf>
      <font>
        <color theme="0"/>
      </font>
    </dxf>
    <dxf>
      <font>
        <color theme="0"/>
      </font>
    </dxf>
    <dxf>
      <fill>
        <patternFill>
          <bgColor rgb="FF003F72"/>
        </patternFill>
      </fill>
    </dxf>
    <dxf>
      <fill>
        <patternFill>
          <bgColor rgb="FF003F72"/>
        </patternFill>
      </fill>
    </dxf>
    <dxf>
      <fill>
        <patternFill>
          <bgColor rgb="FF003F72"/>
        </patternFill>
      </fill>
    </dxf>
    <dxf>
      <fill>
        <patternFill>
          <bgColor rgb="FF003F72"/>
        </patternFill>
      </fill>
    </dxf>
    <dxf>
      <fill>
        <patternFill>
          <bgColor rgb="FF003F72"/>
        </patternFill>
      </fill>
    </dxf>
    <dxf>
      <fill>
        <patternFill>
          <bgColor rgb="FF003F72"/>
        </patternFill>
      </fill>
    </dxf>
    <dxf>
      <alignment wrapText="1"/>
    </dxf>
    <dxf>
      <alignment wrapText="1"/>
    </dxf>
    <dxf>
      <alignment wrapText="1"/>
    </dxf>
    <dxf>
      <alignment wrapText="1"/>
    </dxf>
    <dxf>
      <alignment wrapText="1"/>
    </dxf>
    <dxf>
      <alignment wrapText="1"/>
    </dxf>
    <dxf>
      <alignment wrapText="1"/>
    </dxf>
    <dxf>
      <alignment wrapText="1"/>
    </dxf>
    <dxf>
      <font>
        <sz val="12"/>
      </font>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wrapText="0"/>
    </dxf>
    <dxf>
      <alignment wrapText="0"/>
    </dxf>
    <dxf>
      <alignment wrapText="0"/>
    </dxf>
    <dxf>
      <alignment wrapText="0"/>
    </dxf>
    <dxf>
      <alignment wrapText="0"/>
    </dxf>
    <dxf>
      <alignment wrapText="0"/>
    </dxf>
    <dxf>
      <alignment wrapText="0"/>
    </dxf>
    <dxf>
      <alignment wrapText="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ont>
        <b/>
      </font>
    </dxf>
    <dxf>
      <font>
        <b/>
      </font>
    </dxf>
    <dxf>
      <font>
        <b/>
      </font>
    </dxf>
    <dxf>
      <font>
        <color theme="0"/>
      </font>
    </dxf>
    <dxf>
      <font>
        <color theme="0"/>
      </font>
    </dxf>
    <dxf>
      <font>
        <color theme="0"/>
      </font>
    </dxf>
    <dxf>
      <fill>
        <patternFill patternType="solid">
          <bgColor rgb="FF004272"/>
        </patternFill>
      </fill>
    </dxf>
    <dxf>
      <fill>
        <patternFill patternType="solid">
          <bgColor rgb="FF004272"/>
        </patternFill>
      </fill>
    </dxf>
    <dxf>
      <fill>
        <patternFill patternType="solid">
          <bgColor rgb="FF004272"/>
        </patternFill>
      </fill>
    </dxf>
    <dxf>
      <font>
        <b/>
        <i val="0"/>
        <name val="Arial"/>
        <family val="2"/>
      </font>
    </dxf>
    <dxf>
      <font>
        <name val="Arial"/>
        <family val="2"/>
      </font>
      <border>
        <left style="thin">
          <color auto="1"/>
        </left>
        <right style="thin">
          <color auto="1"/>
        </right>
        <top style="thin">
          <color auto="1"/>
        </top>
        <bottom style="thin">
          <color auto="1"/>
        </bottom>
      </border>
    </dxf>
    <dxf>
      <fill>
        <patternFill>
          <bgColor theme="4" tint="0.79998168889431442"/>
        </patternFill>
      </fill>
    </dxf>
  </dxfs>
  <tableStyles count="2" defaultTableStyle="TableStyleMedium2" defaultPivotStyle="PivotStyleLight16">
    <tableStyle name="PivotTable Style 1" table="0" count="1" xr9:uid="{650E178C-F80F-4D8D-80F6-D1E1679E807A}">
      <tableStyleElement type="secondColumnStripe" dxfId="113"/>
    </tableStyle>
    <tableStyle name="Slicer Style 1" pivot="0" table="0" count="4" xr9:uid="{0A679F5F-28DD-4BF0-84FB-D4F561C73A93}">
      <tableStyleElement type="wholeTable" dxfId="112"/>
      <tableStyleElement type="headerRow" dxfId="111"/>
    </tableStyle>
  </tableStyles>
  <colors>
    <mruColors>
      <color rgb="FF003F72"/>
      <color rgb="FF004272"/>
    </mruColors>
  </colors>
  <extLst>
    <ext xmlns:x14="http://schemas.microsoft.com/office/spreadsheetml/2009/9/main" uri="{46F421CA-312F-682f-3DD2-61675219B42D}">
      <x14:dxfs count="2">
        <dxf>
          <font>
            <b/>
            <i val="0"/>
            <color theme="0"/>
            <name val="Arial"/>
            <family val="2"/>
          </font>
          <fill>
            <patternFill>
              <bgColor rgb="FF004272"/>
            </patternFill>
          </fill>
        </dxf>
        <dxf>
          <font>
            <b/>
            <i val="0"/>
            <name val="Arial"/>
            <family val="2"/>
          </font>
          <fill>
            <patternFill>
              <bgColor theme="4" tint="0.79998168889431442"/>
            </patternFill>
          </fill>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1"/>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4.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3.xml"/><Relationship Id="rId19" Type="http://schemas.openxmlformats.org/officeDocument/2006/relationships/customXml" Target="../customXml/item4.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119063</xdr:colOff>
      <xdr:row>4</xdr:row>
      <xdr:rowOff>23130</xdr:rowOff>
    </xdr:from>
    <xdr:to>
      <xdr:col>1</xdr:col>
      <xdr:colOff>15670</xdr:colOff>
      <xdr:row>15</xdr:row>
      <xdr:rowOff>172196</xdr:rowOff>
    </xdr:to>
    <mc:AlternateContent xmlns:mc="http://schemas.openxmlformats.org/markup-compatibility/2006" xmlns:a14="http://schemas.microsoft.com/office/drawing/2010/main">
      <mc:Choice Requires="a14">
        <xdr:graphicFrame macro="">
          <xdr:nvGraphicFramePr>
            <xdr:cNvPr id="2" name="Country 1">
              <a:extLst>
                <a:ext uri="{FF2B5EF4-FFF2-40B4-BE49-F238E27FC236}">
                  <a16:creationId xmlns:a16="http://schemas.microsoft.com/office/drawing/2014/main" id="{1A1B7D68-A809-4BBE-9D76-481CE1C70F5A}"/>
                </a:ext>
              </a:extLst>
            </xdr:cNvPr>
            <xdr:cNvGraphicFramePr/>
          </xdr:nvGraphicFramePr>
          <xdr:xfrm>
            <a:off x="0" y="0"/>
            <a:ext cx="0" cy="0"/>
          </xdr:xfrm>
          <a:graphic>
            <a:graphicData uri="http://schemas.microsoft.com/office/drawing/2010/slicer">
              <sle:slicer xmlns:sle="http://schemas.microsoft.com/office/drawing/2010/slicer" name="Country 1"/>
            </a:graphicData>
          </a:graphic>
        </xdr:graphicFrame>
      </mc:Choice>
      <mc:Fallback xmlns="">
        <xdr:sp macro="" textlink="">
          <xdr:nvSpPr>
            <xdr:cNvPr id="0" name=""/>
            <xdr:cNvSpPr>
              <a:spLocks noTextEdit="1"/>
            </xdr:cNvSpPr>
          </xdr:nvSpPr>
          <xdr:spPr>
            <a:xfrm>
              <a:off x="119063" y="558911"/>
              <a:ext cx="2480740" cy="240744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2</xdr:col>
      <xdr:colOff>457200</xdr:colOff>
      <xdr:row>4</xdr:row>
      <xdr:rowOff>39234</xdr:rowOff>
    </xdr:from>
    <xdr:to>
      <xdr:col>2</xdr:col>
      <xdr:colOff>2492215</xdr:colOff>
      <xdr:row>16</xdr:row>
      <xdr:rowOff>19501</xdr:rowOff>
    </xdr:to>
    <mc:AlternateContent xmlns:mc="http://schemas.openxmlformats.org/markup-compatibility/2006" xmlns:a14="http://schemas.microsoft.com/office/drawing/2010/main">
      <mc:Choice Requires="a14">
        <xdr:graphicFrame macro="">
          <xdr:nvGraphicFramePr>
            <xdr:cNvPr id="3" name="Component 1">
              <a:extLst>
                <a:ext uri="{FF2B5EF4-FFF2-40B4-BE49-F238E27FC236}">
                  <a16:creationId xmlns:a16="http://schemas.microsoft.com/office/drawing/2014/main" id="{2A29ED28-7ABE-4D9D-8F6F-6B81E38E3EAA}"/>
                </a:ext>
              </a:extLst>
            </xdr:cNvPr>
            <xdr:cNvGraphicFramePr/>
          </xdr:nvGraphicFramePr>
          <xdr:xfrm>
            <a:off x="0" y="0"/>
            <a:ext cx="0" cy="0"/>
          </xdr:xfrm>
          <a:graphic>
            <a:graphicData uri="http://schemas.microsoft.com/office/drawing/2010/slicer">
              <sle:slicer xmlns:sle="http://schemas.microsoft.com/office/drawing/2010/slicer" name="Component 1"/>
            </a:graphicData>
          </a:graphic>
        </xdr:graphicFrame>
      </mc:Choice>
      <mc:Fallback xmlns="">
        <xdr:sp macro="" textlink="">
          <xdr:nvSpPr>
            <xdr:cNvPr id="0" name=""/>
            <xdr:cNvSpPr>
              <a:spLocks noTextEdit="1"/>
            </xdr:cNvSpPr>
          </xdr:nvSpPr>
          <xdr:spPr>
            <a:xfrm>
              <a:off x="5594927" y="558779"/>
              <a:ext cx="2018847" cy="239528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2</xdr:col>
      <xdr:colOff>2696025</xdr:colOff>
      <xdr:row>4</xdr:row>
      <xdr:rowOff>7143</xdr:rowOff>
    </xdr:from>
    <xdr:to>
      <xdr:col>4</xdr:col>
      <xdr:colOff>782003</xdr:colOff>
      <xdr:row>15</xdr:row>
      <xdr:rowOff>94614</xdr:rowOff>
    </xdr:to>
    <mc:AlternateContent xmlns:mc="http://schemas.openxmlformats.org/markup-compatibility/2006" xmlns:a14="http://schemas.microsoft.com/office/drawing/2010/main">
      <mc:Choice Requires="a14">
        <xdr:graphicFrame macro="">
          <xdr:nvGraphicFramePr>
            <xdr:cNvPr id="7" name="Matching Funds Priority Area 1">
              <a:extLst>
                <a:ext uri="{FF2B5EF4-FFF2-40B4-BE49-F238E27FC236}">
                  <a16:creationId xmlns:a16="http://schemas.microsoft.com/office/drawing/2014/main" id="{D8C0992E-DE35-4261-B92D-6D3764DCEB57}"/>
                </a:ext>
              </a:extLst>
            </xdr:cNvPr>
            <xdr:cNvGraphicFramePr/>
          </xdr:nvGraphicFramePr>
          <xdr:xfrm>
            <a:off x="0" y="0"/>
            <a:ext cx="0" cy="0"/>
          </xdr:xfrm>
          <a:graphic>
            <a:graphicData uri="http://schemas.microsoft.com/office/drawing/2010/slicer">
              <sle:slicer xmlns:sle="http://schemas.microsoft.com/office/drawing/2010/slicer" name="Matching Funds Priority Area 1"/>
            </a:graphicData>
          </a:graphic>
        </xdr:graphicFrame>
      </mc:Choice>
      <mc:Fallback xmlns="">
        <xdr:sp macro="" textlink="">
          <xdr:nvSpPr>
            <xdr:cNvPr id="0" name=""/>
            <xdr:cNvSpPr>
              <a:spLocks noTextEdit="1"/>
            </xdr:cNvSpPr>
          </xdr:nvSpPr>
          <xdr:spPr>
            <a:xfrm>
              <a:off x="7833751" y="526688"/>
              <a:ext cx="4411852" cy="23406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100918</xdr:colOff>
      <xdr:row>4</xdr:row>
      <xdr:rowOff>26646</xdr:rowOff>
    </xdr:from>
    <xdr:to>
      <xdr:col>2</xdr:col>
      <xdr:colOff>360998</xdr:colOff>
      <xdr:row>15</xdr:row>
      <xdr:rowOff>170360</xdr:rowOff>
    </xdr:to>
    <mc:AlternateContent xmlns:mc="http://schemas.openxmlformats.org/markup-compatibility/2006" xmlns:a14="http://schemas.microsoft.com/office/drawing/2010/main">
      <mc:Choice Requires="a14">
        <xdr:graphicFrame macro="">
          <xdr:nvGraphicFramePr>
            <xdr:cNvPr id="5" name="Region 1">
              <a:extLst>
                <a:ext uri="{FF2B5EF4-FFF2-40B4-BE49-F238E27FC236}">
                  <a16:creationId xmlns:a16="http://schemas.microsoft.com/office/drawing/2014/main" id="{22AF1C81-2B7D-4345-914D-6D13DA951DDD}"/>
                </a:ext>
              </a:extLst>
            </xdr:cNvPr>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2696481" y="562427"/>
              <a:ext cx="2804207" cy="240971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ésir Mporamazina" refreshedDate="44809.426043749998" missingItemsLimit="0" createdVersion="6" refreshedVersion="8" minRefreshableVersion="3" recordCount="87" xr:uid="{F431C645-3EE1-49C0-B8DB-B0D0607304AC}">
  <cacheSource type="worksheet">
    <worksheetSource name="process"/>
  </cacheSource>
  <cacheFields count="11">
    <cacheField name="Country" numFmtId="0">
      <sharedItems count="41">
        <s v="Bangladesh"/>
        <s v="Belarus"/>
        <s v="Benin"/>
        <s v="Botswana"/>
        <s v="Burkina Faso"/>
        <s v="Cambodia"/>
        <s v="Cameroon"/>
        <s v="Chad"/>
        <s v="Congo"/>
        <s v="Congo (Democratic Republic)"/>
        <s v="Côte d'Ivoire"/>
        <s v="Eswatini"/>
        <s v="Ethiopia"/>
        <s v="Ghana"/>
        <s v="Honduras"/>
        <s v="Indonesia"/>
        <s v="Jamaica"/>
        <s v="Kenya"/>
        <s v="Kyrgyzstan"/>
        <s v="Lesotho"/>
        <s v="Malawi"/>
        <s v="Mali"/>
        <s v="Mozambique"/>
        <s v="Myanmar"/>
        <s v="Namibia"/>
        <s v="Nepal"/>
        <s v="Niger"/>
        <s v="Nigeria"/>
        <s v="Pakistan"/>
        <s v="Philippines"/>
        <s v="Rwanda"/>
        <s v="Senegal"/>
        <s v="Sierra Leone"/>
        <s v="South Africa"/>
        <s v="Tanzania (United Republic)"/>
        <s v="Tunisia"/>
        <s v="Uganda"/>
        <s v="Ukraine"/>
        <s v="Viet Nam"/>
        <s v="Zambia"/>
        <s v="Zimbabwe"/>
      </sharedItems>
    </cacheField>
    <cacheField name="Region" numFmtId="0">
      <sharedItems count="10">
        <s v="High Impact Asia"/>
        <s v="Eastern Europe and Central Asia"/>
        <s v="Central Africa"/>
        <s v="Southern and Eastern Africa"/>
        <s v="High Impact Africa 1"/>
        <s v="High Impact Africa 2"/>
        <s v="Latin America and Caribbean"/>
        <s v="South East Asia"/>
        <s v="Western Africa"/>
        <s v="Middle East and North Africa"/>
      </sharedItems>
    </cacheField>
    <cacheField name="Component" numFmtId="0">
      <sharedItems count="3">
        <s v="Tuberculosis"/>
        <s v="HIV/AIDS"/>
        <s v="RSSH"/>
      </sharedItems>
    </cacheField>
    <cacheField name="Matching Funds Priority Area" numFmtId="0">
      <sharedItems count="8">
        <s v="TB: Finding Missing People with TB"/>
        <s v="HIV: Key Populations"/>
        <s v="RSSH: Human Rights"/>
        <s v="HIV: Adolescent Girls and Young Women"/>
        <s v="RSSH: Data Science"/>
        <s v="HIV: Differentiated HIV Service Delivery - Self testing"/>
        <s v="HIV: TB Preventive Treatment"/>
        <s v="HIV: Condom Programming"/>
      </sharedItems>
    </cacheField>
    <cacheField name="TRP Outcome" numFmtId="0">
      <sharedItems count="1">
        <s v="Grant Making"/>
      </sharedItems>
    </cacheField>
    <cacheField name="Board Approval Date*" numFmtId="17">
      <sharedItems containsSemiMixedTypes="0" containsNonDate="0" containsDate="1" containsString="0" minDate="2020-10-21T00:00:00" maxDate="2022-07-19T00:00:00" count="22">
        <d v="2020-11-06T00:00:00"/>
        <d v="2021-10-19T00:00:00"/>
        <d v="2020-12-18T00:00:00"/>
        <d v="2022-06-23T00:00:00"/>
        <d v="2021-11-24T00:00:00"/>
        <d v="2020-12-17T00:00:00"/>
        <d v="2021-12-23T00:00:00"/>
        <d v="2020-12-22T00:00:00"/>
        <d v="2020-11-27T00:00:00"/>
        <d v="2020-12-03T00:00:00"/>
        <d v="2021-08-10T00:00:00"/>
        <d v="2021-03-22T00:00:00"/>
        <d v="2020-12-08T00:00:00"/>
        <d v="2022-07-18T00:00:00"/>
        <d v="2021-05-19T00:00:00"/>
        <d v="2020-10-21T00:00:00"/>
        <d v="2020-12-10T00:00:00"/>
        <d v="2021-03-05T00:00:00"/>
        <d v="2021-07-13T00:00:00"/>
        <d v="2021-04-13T00:00:00"/>
        <d v="2022-04-28T00:00:00"/>
        <d v="2021-12-13T00:00:00"/>
      </sharedItems>
    </cacheField>
    <cacheField name="Currency" numFmtId="14">
      <sharedItems count="2">
        <s v="US$"/>
        <s v="EUR"/>
      </sharedItems>
    </cacheField>
    <cacheField name="Communicated Matching Funds" numFmtId="3">
      <sharedItems containsSemiMixedTypes="0" containsString="0" containsNumber="1" containsInteger="1" minValue="900000" maxValue="10000000"/>
    </cacheField>
    <cacheField name="Requested Matching Funds" numFmtId="3">
      <sharedItems containsSemiMixedTypes="0" containsString="0" containsNumber="1" containsInteger="1" minValue="900000" maxValue="10000000"/>
    </cacheField>
    <cacheField name="Matching Funds Incorporated in Grants*" numFmtId="3">
      <sharedItems containsSemiMixedTypes="0" containsString="0" containsNumber="1" containsInteger="1" minValue="900000" maxValue="10000000" count="33">
        <n v="10000000"/>
        <n v="1000000"/>
        <n v="1541305"/>
        <n v="1087980"/>
        <n v="1800000"/>
        <n v="1813300"/>
        <n v="6000000"/>
        <n v="2266625"/>
        <n v="2629285"/>
        <n v="3717265"/>
        <n v="1994630"/>
        <n v="5439900"/>
        <n v="2600000"/>
        <n v="2000000"/>
        <n v="3000000"/>
        <n v="3100000"/>
        <n v="2400000"/>
        <n v="900000"/>
        <n v="4000000"/>
        <n v="2300000"/>
        <n v="9999979"/>
        <n v="4400000"/>
        <n v="3800000"/>
        <n v="8000000"/>
        <n v="6400000"/>
        <n v="2500000"/>
        <n v="7000000"/>
        <n v="2900000"/>
        <n v="6300000"/>
        <n v="1100000"/>
        <n v="1500000"/>
        <n v="4700000"/>
        <n v="3900000"/>
      </sharedItems>
    </cacheField>
    <cacheField name="TRP-Approved FR Amount" numFmtId="3">
      <sharedItems containsSemiMixedTypes="0" containsString="0" containsNumber="1" containsInteger="1" minValue="0" maxValue="10000000"/>
    </cacheField>
  </cacheFields>
  <extLst>
    <ext xmlns:x14="http://schemas.microsoft.com/office/spreadsheetml/2009/9/main" uri="{725AE2AE-9491-48be-B2B4-4EB974FC3084}">
      <x14:pivotCacheDefinition pivotCacheId="157254854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
  <r>
    <x v="0"/>
    <x v="0"/>
    <x v="0"/>
    <x v="0"/>
    <x v="0"/>
    <x v="0"/>
    <x v="0"/>
    <n v="10000000"/>
    <n v="10000000"/>
    <x v="0"/>
    <n v="10000000"/>
  </r>
  <r>
    <x v="1"/>
    <x v="1"/>
    <x v="1"/>
    <x v="1"/>
    <x v="0"/>
    <x v="1"/>
    <x v="0"/>
    <n v="1000000"/>
    <n v="1000000"/>
    <x v="1"/>
    <n v="0"/>
  </r>
  <r>
    <x v="2"/>
    <x v="2"/>
    <x v="1"/>
    <x v="1"/>
    <x v="0"/>
    <x v="2"/>
    <x v="1"/>
    <n v="1541305"/>
    <n v="1541305"/>
    <x v="2"/>
    <n v="1541305"/>
  </r>
  <r>
    <x v="2"/>
    <x v="2"/>
    <x v="2"/>
    <x v="2"/>
    <x v="0"/>
    <x v="3"/>
    <x v="1"/>
    <n v="1087980"/>
    <n v="1087980"/>
    <x v="3"/>
    <n v="1087980"/>
  </r>
  <r>
    <x v="3"/>
    <x v="3"/>
    <x v="1"/>
    <x v="3"/>
    <x v="0"/>
    <x v="4"/>
    <x v="0"/>
    <n v="1800000"/>
    <n v="1800000"/>
    <x v="4"/>
    <n v="1800000"/>
  </r>
  <r>
    <x v="3"/>
    <x v="3"/>
    <x v="2"/>
    <x v="2"/>
    <x v="0"/>
    <x v="4"/>
    <x v="0"/>
    <n v="1000000"/>
    <n v="1000000"/>
    <x v="1"/>
    <n v="1000000"/>
  </r>
  <r>
    <x v="4"/>
    <x v="4"/>
    <x v="2"/>
    <x v="4"/>
    <x v="0"/>
    <x v="0"/>
    <x v="1"/>
    <n v="1813300"/>
    <n v="1813300"/>
    <x v="5"/>
    <n v="1813300"/>
  </r>
  <r>
    <x v="4"/>
    <x v="4"/>
    <x v="0"/>
    <x v="0"/>
    <x v="0"/>
    <x v="2"/>
    <x v="1"/>
    <n v="1813300"/>
    <n v="1813300"/>
    <x v="5"/>
    <n v="1813300"/>
  </r>
  <r>
    <x v="5"/>
    <x v="0"/>
    <x v="0"/>
    <x v="0"/>
    <x v="0"/>
    <x v="2"/>
    <x v="0"/>
    <n v="6000000"/>
    <n v="6000000"/>
    <x v="6"/>
    <n v="6000000"/>
  </r>
  <r>
    <x v="6"/>
    <x v="2"/>
    <x v="1"/>
    <x v="3"/>
    <x v="0"/>
    <x v="5"/>
    <x v="1"/>
    <n v="2266625"/>
    <n v="2266625"/>
    <x v="7"/>
    <n v="2266625"/>
  </r>
  <r>
    <x v="6"/>
    <x v="2"/>
    <x v="1"/>
    <x v="5"/>
    <x v="0"/>
    <x v="5"/>
    <x v="1"/>
    <n v="2629285"/>
    <n v="2629285"/>
    <x v="8"/>
    <n v="2629285"/>
  </r>
  <r>
    <x v="6"/>
    <x v="2"/>
    <x v="1"/>
    <x v="1"/>
    <x v="0"/>
    <x v="5"/>
    <x v="1"/>
    <n v="3717265"/>
    <n v="3717265"/>
    <x v="9"/>
    <n v="3717265"/>
  </r>
  <r>
    <x v="6"/>
    <x v="2"/>
    <x v="2"/>
    <x v="2"/>
    <x v="0"/>
    <x v="5"/>
    <x v="1"/>
    <n v="1994630"/>
    <n v="1994630"/>
    <x v="10"/>
    <n v="1994630"/>
  </r>
  <r>
    <x v="6"/>
    <x v="2"/>
    <x v="0"/>
    <x v="0"/>
    <x v="0"/>
    <x v="5"/>
    <x v="1"/>
    <n v="5439900"/>
    <n v="5439900"/>
    <x v="11"/>
    <n v="5439900"/>
  </r>
  <r>
    <x v="7"/>
    <x v="2"/>
    <x v="0"/>
    <x v="0"/>
    <x v="0"/>
    <x v="6"/>
    <x v="1"/>
    <n v="1813300"/>
    <n v="1813300"/>
    <x v="5"/>
    <n v="1813300"/>
  </r>
  <r>
    <x v="8"/>
    <x v="2"/>
    <x v="0"/>
    <x v="0"/>
    <x v="0"/>
    <x v="7"/>
    <x v="1"/>
    <n v="1813300"/>
    <n v="1813300"/>
    <x v="5"/>
    <n v="1813300"/>
  </r>
  <r>
    <x v="9"/>
    <x v="4"/>
    <x v="2"/>
    <x v="2"/>
    <x v="0"/>
    <x v="8"/>
    <x v="0"/>
    <n v="2600000"/>
    <n v="2600000"/>
    <x v="12"/>
    <n v="2600000"/>
  </r>
  <r>
    <x v="9"/>
    <x v="4"/>
    <x v="0"/>
    <x v="0"/>
    <x v="0"/>
    <x v="8"/>
    <x v="0"/>
    <n v="10000000"/>
    <n v="10000000"/>
    <x v="0"/>
    <n v="10000000"/>
  </r>
  <r>
    <x v="10"/>
    <x v="4"/>
    <x v="2"/>
    <x v="2"/>
    <x v="0"/>
    <x v="9"/>
    <x v="1"/>
    <n v="1994630"/>
    <n v="1994630"/>
    <x v="10"/>
    <n v="1994630"/>
  </r>
  <r>
    <x v="11"/>
    <x v="3"/>
    <x v="1"/>
    <x v="3"/>
    <x v="0"/>
    <x v="10"/>
    <x v="0"/>
    <n v="1800000"/>
    <n v="1800000"/>
    <x v="4"/>
    <n v="1800000"/>
  </r>
  <r>
    <x v="11"/>
    <x v="3"/>
    <x v="1"/>
    <x v="6"/>
    <x v="0"/>
    <x v="10"/>
    <x v="0"/>
    <n v="2000000"/>
    <n v="2000000"/>
    <x v="13"/>
    <n v="2000000"/>
  </r>
  <r>
    <x v="12"/>
    <x v="5"/>
    <x v="2"/>
    <x v="4"/>
    <x v="0"/>
    <x v="11"/>
    <x v="0"/>
    <n v="3000000"/>
    <n v="3000000"/>
    <x v="14"/>
    <n v="3000000"/>
  </r>
  <r>
    <x v="12"/>
    <x v="5"/>
    <x v="0"/>
    <x v="0"/>
    <x v="0"/>
    <x v="11"/>
    <x v="0"/>
    <n v="6000000"/>
    <n v="6000000"/>
    <x v="6"/>
    <n v="6000000"/>
  </r>
  <r>
    <x v="13"/>
    <x v="4"/>
    <x v="1"/>
    <x v="1"/>
    <x v="0"/>
    <x v="12"/>
    <x v="0"/>
    <n v="3100000"/>
    <n v="3100000"/>
    <x v="15"/>
    <n v="3100000"/>
  </r>
  <r>
    <x v="13"/>
    <x v="4"/>
    <x v="2"/>
    <x v="2"/>
    <x v="0"/>
    <x v="12"/>
    <x v="0"/>
    <n v="2400000"/>
    <n v="2400000"/>
    <x v="16"/>
    <n v="2400000"/>
  </r>
  <r>
    <x v="13"/>
    <x v="4"/>
    <x v="0"/>
    <x v="0"/>
    <x v="0"/>
    <x v="12"/>
    <x v="0"/>
    <n v="6000000"/>
    <n v="6000000"/>
    <x v="6"/>
    <n v="6000000"/>
  </r>
  <r>
    <x v="14"/>
    <x v="6"/>
    <x v="1"/>
    <x v="1"/>
    <x v="0"/>
    <x v="13"/>
    <x v="0"/>
    <n v="1000000"/>
    <n v="1000000"/>
    <x v="1"/>
    <n v="0"/>
  </r>
  <r>
    <x v="14"/>
    <x v="6"/>
    <x v="2"/>
    <x v="2"/>
    <x v="0"/>
    <x v="13"/>
    <x v="0"/>
    <n v="900000"/>
    <n v="900000"/>
    <x v="17"/>
    <n v="0"/>
  </r>
  <r>
    <x v="15"/>
    <x v="0"/>
    <x v="1"/>
    <x v="1"/>
    <x v="0"/>
    <x v="1"/>
    <x v="0"/>
    <n v="4000000"/>
    <n v="4000000"/>
    <x v="18"/>
    <n v="4000000"/>
  </r>
  <r>
    <x v="15"/>
    <x v="0"/>
    <x v="2"/>
    <x v="2"/>
    <x v="0"/>
    <x v="1"/>
    <x v="0"/>
    <n v="2300000"/>
    <n v="2300000"/>
    <x v="19"/>
    <n v="2300000"/>
  </r>
  <r>
    <x v="15"/>
    <x v="0"/>
    <x v="0"/>
    <x v="0"/>
    <x v="0"/>
    <x v="8"/>
    <x v="0"/>
    <n v="10000000"/>
    <n v="9999979"/>
    <x v="20"/>
    <n v="9999979"/>
  </r>
  <r>
    <x v="16"/>
    <x v="6"/>
    <x v="1"/>
    <x v="1"/>
    <x v="0"/>
    <x v="4"/>
    <x v="0"/>
    <n v="1000000"/>
    <n v="1000000"/>
    <x v="1"/>
    <n v="1000000"/>
  </r>
  <r>
    <x v="16"/>
    <x v="6"/>
    <x v="2"/>
    <x v="2"/>
    <x v="0"/>
    <x v="4"/>
    <x v="0"/>
    <n v="900000"/>
    <n v="900000"/>
    <x v="17"/>
    <n v="900000"/>
  </r>
  <r>
    <x v="17"/>
    <x v="5"/>
    <x v="1"/>
    <x v="3"/>
    <x v="0"/>
    <x v="14"/>
    <x v="0"/>
    <n v="4400000"/>
    <n v="4400000"/>
    <x v="21"/>
    <n v="4400000"/>
  </r>
  <r>
    <x v="17"/>
    <x v="5"/>
    <x v="1"/>
    <x v="1"/>
    <x v="0"/>
    <x v="14"/>
    <x v="0"/>
    <n v="10000000"/>
    <n v="10000000"/>
    <x v="0"/>
    <n v="10000000"/>
  </r>
  <r>
    <x v="17"/>
    <x v="5"/>
    <x v="2"/>
    <x v="2"/>
    <x v="0"/>
    <x v="14"/>
    <x v="0"/>
    <n v="3800000"/>
    <n v="3800000"/>
    <x v="22"/>
    <n v="3800000"/>
  </r>
  <r>
    <x v="17"/>
    <x v="5"/>
    <x v="0"/>
    <x v="0"/>
    <x v="0"/>
    <x v="14"/>
    <x v="0"/>
    <n v="8000000"/>
    <n v="8000000"/>
    <x v="23"/>
    <n v="8000000"/>
  </r>
  <r>
    <x v="18"/>
    <x v="1"/>
    <x v="2"/>
    <x v="2"/>
    <x v="0"/>
    <x v="8"/>
    <x v="0"/>
    <n v="1000000"/>
    <n v="1000000"/>
    <x v="1"/>
    <n v="1000000"/>
  </r>
  <r>
    <x v="19"/>
    <x v="3"/>
    <x v="1"/>
    <x v="3"/>
    <x v="0"/>
    <x v="14"/>
    <x v="0"/>
    <n v="1800000"/>
    <n v="1800000"/>
    <x v="4"/>
    <n v="1800000"/>
  </r>
  <r>
    <x v="19"/>
    <x v="3"/>
    <x v="1"/>
    <x v="6"/>
    <x v="0"/>
    <x v="14"/>
    <x v="0"/>
    <n v="2000000"/>
    <n v="2000000"/>
    <x v="13"/>
    <n v="2000000"/>
  </r>
  <r>
    <x v="20"/>
    <x v="3"/>
    <x v="1"/>
    <x v="3"/>
    <x v="0"/>
    <x v="15"/>
    <x v="0"/>
    <n v="6400000"/>
    <n v="6400000"/>
    <x v="24"/>
    <n v="6400000"/>
  </r>
  <r>
    <x v="20"/>
    <x v="3"/>
    <x v="1"/>
    <x v="7"/>
    <x v="0"/>
    <x v="15"/>
    <x v="0"/>
    <n v="2500000"/>
    <n v="2500000"/>
    <x v="25"/>
    <n v="2500000"/>
  </r>
  <r>
    <x v="20"/>
    <x v="3"/>
    <x v="1"/>
    <x v="6"/>
    <x v="0"/>
    <x v="15"/>
    <x v="0"/>
    <n v="2000000"/>
    <n v="2000000"/>
    <x v="13"/>
    <n v="2000000"/>
  </r>
  <r>
    <x v="21"/>
    <x v="4"/>
    <x v="0"/>
    <x v="0"/>
    <x v="0"/>
    <x v="5"/>
    <x v="1"/>
    <n v="1813300"/>
    <n v="1813300"/>
    <x v="5"/>
    <n v="1813300"/>
  </r>
  <r>
    <x v="22"/>
    <x v="5"/>
    <x v="1"/>
    <x v="3"/>
    <x v="0"/>
    <x v="16"/>
    <x v="0"/>
    <n v="7000000"/>
    <n v="7000000"/>
    <x v="26"/>
    <n v="7000000"/>
  </r>
  <r>
    <x v="22"/>
    <x v="5"/>
    <x v="1"/>
    <x v="7"/>
    <x v="0"/>
    <x v="16"/>
    <x v="0"/>
    <n v="2500000"/>
    <n v="2500000"/>
    <x v="25"/>
    <n v="2500000"/>
  </r>
  <r>
    <x v="22"/>
    <x v="5"/>
    <x v="1"/>
    <x v="5"/>
    <x v="0"/>
    <x v="16"/>
    <x v="0"/>
    <n v="2900000"/>
    <n v="2900000"/>
    <x v="27"/>
    <n v="2900000"/>
  </r>
  <r>
    <x v="22"/>
    <x v="5"/>
    <x v="2"/>
    <x v="2"/>
    <x v="0"/>
    <x v="16"/>
    <x v="0"/>
    <n v="4000000"/>
    <n v="4000000"/>
    <x v="18"/>
    <n v="4000000"/>
  </r>
  <r>
    <x v="22"/>
    <x v="5"/>
    <x v="0"/>
    <x v="0"/>
    <x v="0"/>
    <x v="16"/>
    <x v="0"/>
    <n v="6000000"/>
    <n v="6000000"/>
    <x v="6"/>
    <n v="6000000"/>
  </r>
  <r>
    <x v="23"/>
    <x v="0"/>
    <x v="1"/>
    <x v="1"/>
    <x v="0"/>
    <x v="16"/>
    <x v="0"/>
    <n v="6300000"/>
    <n v="6300000"/>
    <x v="28"/>
    <n v="6300000"/>
  </r>
  <r>
    <x v="23"/>
    <x v="0"/>
    <x v="0"/>
    <x v="0"/>
    <x v="0"/>
    <x v="16"/>
    <x v="0"/>
    <n v="6000000"/>
    <n v="6000000"/>
    <x v="6"/>
    <n v="6000000"/>
  </r>
  <r>
    <x v="24"/>
    <x v="3"/>
    <x v="1"/>
    <x v="3"/>
    <x v="0"/>
    <x v="15"/>
    <x v="0"/>
    <n v="1800000"/>
    <n v="1800000"/>
    <x v="4"/>
    <n v="1800000"/>
  </r>
  <r>
    <x v="25"/>
    <x v="7"/>
    <x v="2"/>
    <x v="2"/>
    <x v="0"/>
    <x v="17"/>
    <x v="0"/>
    <n v="1100000"/>
    <n v="1100000"/>
    <x v="29"/>
    <n v="1100000"/>
  </r>
  <r>
    <x v="26"/>
    <x v="8"/>
    <x v="0"/>
    <x v="0"/>
    <x v="0"/>
    <x v="4"/>
    <x v="1"/>
    <n v="1813300"/>
    <n v="1813300"/>
    <x v="5"/>
    <n v="0"/>
  </r>
  <r>
    <x v="27"/>
    <x v="4"/>
    <x v="1"/>
    <x v="5"/>
    <x v="0"/>
    <x v="8"/>
    <x v="0"/>
    <n v="2900000"/>
    <n v="2900000"/>
    <x v="27"/>
    <n v="2900000"/>
  </r>
  <r>
    <x v="27"/>
    <x v="4"/>
    <x v="0"/>
    <x v="0"/>
    <x v="0"/>
    <x v="8"/>
    <x v="0"/>
    <n v="10000000"/>
    <n v="10000000"/>
    <x v="0"/>
    <n v="10000000"/>
  </r>
  <r>
    <x v="28"/>
    <x v="0"/>
    <x v="1"/>
    <x v="1"/>
    <x v="0"/>
    <x v="7"/>
    <x v="0"/>
    <n v="2900000"/>
    <n v="2900000"/>
    <x v="27"/>
    <n v="2900000"/>
  </r>
  <r>
    <x v="28"/>
    <x v="0"/>
    <x v="0"/>
    <x v="0"/>
    <x v="0"/>
    <x v="18"/>
    <x v="0"/>
    <n v="6000000"/>
    <n v="6000000"/>
    <x v="6"/>
    <n v="6000000"/>
  </r>
  <r>
    <x v="29"/>
    <x v="0"/>
    <x v="1"/>
    <x v="1"/>
    <x v="0"/>
    <x v="15"/>
    <x v="0"/>
    <n v="1000000"/>
    <n v="1000000"/>
    <x v="1"/>
    <n v="1000000"/>
  </r>
  <r>
    <x v="29"/>
    <x v="0"/>
    <x v="2"/>
    <x v="2"/>
    <x v="0"/>
    <x v="15"/>
    <x v="0"/>
    <n v="1000000"/>
    <n v="1000000"/>
    <x v="1"/>
    <n v="1000000"/>
  </r>
  <r>
    <x v="29"/>
    <x v="0"/>
    <x v="0"/>
    <x v="0"/>
    <x v="0"/>
    <x v="15"/>
    <x v="0"/>
    <n v="10000000"/>
    <n v="10000000"/>
    <x v="0"/>
    <n v="10000000"/>
  </r>
  <r>
    <x v="30"/>
    <x v="3"/>
    <x v="2"/>
    <x v="4"/>
    <x v="0"/>
    <x v="19"/>
    <x v="0"/>
    <n v="2000000"/>
    <n v="2000000"/>
    <x v="13"/>
    <n v="2000000"/>
  </r>
  <r>
    <x v="31"/>
    <x v="8"/>
    <x v="2"/>
    <x v="2"/>
    <x v="0"/>
    <x v="7"/>
    <x v="1"/>
    <n v="1087980"/>
    <n v="1087980"/>
    <x v="3"/>
    <n v="1087980"/>
  </r>
  <r>
    <x v="32"/>
    <x v="8"/>
    <x v="2"/>
    <x v="2"/>
    <x v="0"/>
    <x v="14"/>
    <x v="0"/>
    <n v="1500000"/>
    <n v="1500000"/>
    <x v="30"/>
    <n v="1500000"/>
  </r>
  <r>
    <x v="33"/>
    <x v="5"/>
    <x v="2"/>
    <x v="2"/>
    <x v="0"/>
    <x v="20"/>
    <x v="0"/>
    <n v="4000000"/>
    <n v="4000000"/>
    <x v="18"/>
    <n v="4000000"/>
  </r>
  <r>
    <x v="33"/>
    <x v="5"/>
    <x v="0"/>
    <x v="0"/>
    <x v="0"/>
    <x v="20"/>
    <x v="0"/>
    <n v="6000000"/>
    <n v="6000000"/>
    <x v="6"/>
    <n v="6000000"/>
  </r>
  <r>
    <x v="34"/>
    <x v="5"/>
    <x v="1"/>
    <x v="3"/>
    <x v="0"/>
    <x v="16"/>
    <x v="0"/>
    <n v="10000000"/>
    <n v="10000000"/>
    <x v="0"/>
    <n v="10000000"/>
  </r>
  <r>
    <x v="34"/>
    <x v="5"/>
    <x v="1"/>
    <x v="5"/>
    <x v="0"/>
    <x v="16"/>
    <x v="0"/>
    <n v="2900000"/>
    <n v="2900000"/>
    <x v="27"/>
    <n v="2900000"/>
  </r>
  <r>
    <x v="34"/>
    <x v="5"/>
    <x v="1"/>
    <x v="6"/>
    <x v="0"/>
    <x v="16"/>
    <x v="0"/>
    <n v="2000000"/>
    <n v="2000000"/>
    <x v="13"/>
    <n v="2000000"/>
  </r>
  <r>
    <x v="34"/>
    <x v="5"/>
    <x v="0"/>
    <x v="0"/>
    <x v="0"/>
    <x v="16"/>
    <x v="0"/>
    <n v="6000000"/>
    <n v="6000000"/>
    <x v="6"/>
    <n v="6000000"/>
  </r>
  <r>
    <x v="35"/>
    <x v="9"/>
    <x v="2"/>
    <x v="2"/>
    <x v="0"/>
    <x v="21"/>
    <x v="0"/>
    <n v="900000"/>
    <n v="900000"/>
    <x v="17"/>
    <n v="0"/>
  </r>
  <r>
    <x v="36"/>
    <x v="5"/>
    <x v="1"/>
    <x v="3"/>
    <x v="0"/>
    <x v="15"/>
    <x v="0"/>
    <n v="4700000"/>
    <n v="4700000"/>
    <x v="31"/>
    <n v="4700000"/>
  </r>
  <r>
    <x v="36"/>
    <x v="5"/>
    <x v="1"/>
    <x v="7"/>
    <x v="0"/>
    <x v="15"/>
    <x v="0"/>
    <n v="2500000"/>
    <n v="2500000"/>
    <x v="25"/>
    <n v="2500000"/>
  </r>
  <r>
    <x v="36"/>
    <x v="5"/>
    <x v="1"/>
    <x v="5"/>
    <x v="0"/>
    <x v="15"/>
    <x v="0"/>
    <n v="2900000"/>
    <n v="2900000"/>
    <x v="27"/>
    <n v="2900000"/>
  </r>
  <r>
    <x v="36"/>
    <x v="5"/>
    <x v="2"/>
    <x v="4"/>
    <x v="0"/>
    <x v="0"/>
    <x v="0"/>
    <n v="3000000"/>
    <n v="3000000"/>
    <x v="14"/>
    <n v="3000000"/>
  </r>
  <r>
    <x v="36"/>
    <x v="5"/>
    <x v="2"/>
    <x v="2"/>
    <x v="0"/>
    <x v="15"/>
    <x v="0"/>
    <n v="4400000"/>
    <n v="4400000"/>
    <x v="21"/>
    <n v="4400000"/>
  </r>
  <r>
    <x v="36"/>
    <x v="5"/>
    <x v="0"/>
    <x v="0"/>
    <x v="0"/>
    <x v="15"/>
    <x v="0"/>
    <n v="6000000"/>
    <n v="6000000"/>
    <x v="6"/>
    <n v="6000000"/>
  </r>
  <r>
    <x v="37"/>
    <x v="1"/>
    <x v="1"/>
    <x v="1"/>
    <x v="0"/>
    <x v="9"/>
    <x v="0"/>
    <n v="3900000"/>
    <n v="3900000"/>
    <x v="32"/>
    <n v="3900000"/>
  </r>
  <r>
    <x v="37"/>
    <x v="1"/>
    <x v="2"/>
    <x v="2"/>
    <x v="0"/>
    <x v="9"/>
    <x v="0"/>
    <n v="2400000"/>
    <n v="2400000"/>
    <x v="16"/>
    <n v="2400000"/>
  </r>
  <r>
    <x v="37"/>
    <x v="1"/>
    <x v="0"/>
    <x v="0"/>
    <x v="0"/>
    <x v="9"/>
    <x v="0"/>
    <n v="10000000"/>
    <n v="10000000"/>
    <x v="0"/>
    <n v="10000000"/>
  </r>
  <r>
    <x v="38"/>
    <x v="0"/>
    <x v="0"/>
    <x v="0"/>
    <x v="0"/>
    <x v="8"/>
    <x v="0"/>
    <n v="6000000"/>
    <n v="6000000"/>
    <x v="6"/>
    <n v="6000000"/>
  </r>
  <r>
    <x v="39"/>
    <x v="5"/>
    <x v="1"/>
    <x v="3"/>
    <x v="0"/>
    <x v="5"/>
    <x v="0"/>
    <n v="3800000"/>
    <n v="3800000"/>
    <x v="22"/>
    <n v="3800000"/>
  </r>
  <r>
    <x v="39"/>
    <x v="5"/>
    <x v="1"/>
    <x v="7"/>
    <x v="0"/>
    <x v="5"/>
    <x v="0"/>
    <n v="2500000"/>
    <n v="2500000"/>
    <x v="25"/>
    <n v="2500000"/>
  </r>
  <r>
    <x v="39"/>
    <x v="5"/>
    <x v="0"/>
    <x v="0"/>
    <x v="0"/>
    <x v="5"/>
    <x v="0"/>
    <n v="6000000"/>
    <n v="6000000"/>
    <x v="6"/>
    <n v="6000000"/>
  </r>
  <r>
    <x v="40"/>
    <x v="5"/>
    <x v="1"/>
    <x v="3"/>
    <x v="0"/>
    <x v="8"/>
    <x v="0"/>
    <n v="10000000"/>
    <n v="10000000"/>
    <x v="0"/>
    <n v="10000000"/>
  </r>
  <r>
    <x v="40"/>
    <x v="5"/>
    <x v="1"/>
    <x v="1"/>
    <x v="0"/>
    <x v="8"/>
    <x v="0"/>
    <n v="10000000"/>
    <n v="10000000"/>
    <x v="0"/>
    <n v="10000000"/>
  </r>
  <r>
    <x v="40"/>
    <x v="5"/>
    <x v="1"/>
    <x v="6"/>
    <x v="0"/>
    <x v="8"/>
    <x v="0"/>
    <n v="2000000"/>
    <n v="2000000"/>
    <x v="13"/>
    <n v="2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08F2646-CF02-40BA-AA03-06A085C0FB5D}" name="PivotTable2" cacheId="0" applyNumberFormats="0" applyBorderFormats="0" applyFontFormats="0" applyPatternFormats="0" applyAlignmentFormats="0" applyWidthHeightFormats="1" dataCaption="Values" errorCaption="0" showError="1" updatedVersion="8" minRefreshableVersion="3" showDrill="0" showDataTips="0" rowGrandTotals="0" colGrandTotals="0" itemPrintTitles="1" createdVersion="6" indent="0" compact="0" compactData="0" multipleFieldFilters="0">
  <location ref="A18:I105" firstHeaderRow="0" firstDataRow="1" firstDataCol="6"/>
  <pivotFields count="11">
    <pivotField axis="axisRow" compact="0" outline="0" showAll="0" defaultSubtota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s>
      <extLst>
        <ext xmlns:x14="http://schemas.microsoft.com/office/spreadsheetml/2009/9/main" uri="{2946ED86-A175-432a-8AC1-64E0C546D7DE}">
          <x14:pivotField fillDownLabels="1"/>
        </ext>
      </extLst>
    </pivotField>
    <pivotField axis="axisRow" compact="0" outline="0" subtotalTop="0" showAll="0" defaultSubtotal="0">
      <items count="10">
        <item x="2"/>
        <item x="1"/>
        <item x="4"/>
        <item x="5"/>
        <item x="0"/>
        <item x="6"/>
        <item x="9"/>
        <item x="7"/>
        <item x="3"/>
        <item x="8"/>
      </items>
      <extLst>
        <ext xmlns:x14="http://schemas.microsoft.com/office/spreadsheetml/2009/9/main" uri="{2946ED86-A175-432a-8AC1-64E0C546D7DE}">
          <x14:pivotField fillDownLabels="1"/>
        </ext>
      </extLst>
    </pivotField>
    <pivotField compact="0" outline="0" showAll="0" defaultSubtotal="0">
      <items count="3">
        <item x="1"/>
        <item x="2"/>
        <item x="0"/>
      </items>
      <extLst>
        <ext xmlns:x14="http://schemas.microsoft.com/office/spreadsheetml/2009/9/main" uri="{2946ED86-A175-432a-8AC1-64E0C546D7DE}">
          <x14:pivotField fillDownLabels="1"/>
        </ext>
      </extLst>
    </pivotField>
    <pivotField axis="axisRow" compact="0" outline="0" subtotalTop="0" showAll="0" defaultSubtotal="0">
      <items count="8">
        <item x="3"/>
        <item x="7"/>
        <item x="5"/>
        <item n="HIV: Key Population" x="1"/>
        <item x="6"/>
        <item x="4"/>
        <item x="2"/>
        <item x="0"/>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ubtotalTop="0" showAll="0" defaultSubtotal="0">
      <items count="22">
        <item x="0"/>
        <item x="2"/>
        <item x="5"/>
        <item x="7"/>
        <item x="8"/>
        <item x="9"/>
        <item x="15"/>
        <item x="16"/>
        <item x="17"/>
        <item x="11"/>
        <item x="19"/>
        <item x="14"/>
        <item x="10"/>
        <item x="18"/>
        <item x="1"/>
        <item x="4"/>
        <item x="6"/>
        <item x="12"/>
        <item x="21"/>
        <item x="20"/>
        <item x="3"/>
        <item x="13"/>
      </items>
      <extLst>
        <ext xmlns:x14="http://schemas.microsoft.com/office/spreadsheetml/2009/9/main" uri="{2946ED86-A175-432a-8AC1-64E0C546D7DE}">
          <x14:pivotField fillDownLabels="1"/>
        </ext>
      </extLst>
    </pivotField>
    <pivotField axis="axisRow" compact="0" outline="0" subtotalTop="0" showAll="0" defaultSubtotal="0">
      <items count="2">
        <item x="1"/>
        <item x="0"/>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items count="33">
        <item x="24"/>
        <item x="25"/>
        <item x="13"/>
        <item x="4"/>
        <item x="1"/>
        <item x="0"/>
        <item x="31"/>
        <item x="27"/>
        <item x="21"/>
        <item x="6"/>
        <item x="5"/>
        <item x="14"/>
        <item x="2"/>
        <item x="7"/>
        <item x="8"/>
        <item x="9"/>
        <item x="10"/>
        <item x="11"/>
        <item x="12"/>
        <item x="15"/>
        <item x="16"/>
        <item x="20"/>
        <item x="26"/>
        <item x="18"/>
        <item x="28"/>
        <item x="3"/>
        <item x="32"/>
        <item x="22"/>
        <item x="29"/>
        <item x="23"/>
        <item x="30"/>
        <item x="17"/>
        <item x="19"/>
      </items>
      <extLst>
        <ext xmlns:x14="http://schemas.microsoft.com/office/spreadsheetml/2009/9/main" uri="{2946ED86-A175-432a-8AC1-64E0C546D7DE}">
          <x14:pivotField fillDownLabels="1"/>
        </ext>
      </extLst>
    </pivotField>
    <pivotField compact="0" numFmtId="3" outline="0" subtotalTop="0" showAll="0" defaultSubtotal="0">
      <extLst>
        <ext xmlns:x14="http://schemas.microsoft.com/office/spreadsheetml/2009/9/main" uri="{2946ED86-A175-432a-8AC1-64E0C546D7DE}">
          <x14:pivotField fillDownLabels="1"/>
        </ext>
      </extLst>
    </pivotField>
  </pivotFields>
  <rowFields count="6">
    <field x="0"/>
    <field x="1"/>
    <field x="3"/>
    <field x="4"/>
    <field x="5"/>
    <field x="6"/>
  </rowFields>
  <rowItems count="87">
    <i>
      <x/>
      <x v="4"/>
      <x v="7"/>
      <x/>
      <x/>
      <x v="1"/>
    </i>
    <i>
      <x v="1"/>
      <x v="1"/>
      <x v="3"/>
      <x/>
      <x v="14"/>
      <x v="1"/>
    </i>
    <i>
      <x v="2"/>
      <x/>
      <x v="3"/>
      <x/>
      <x v="1"/>
      <x/>
    </i>
    <i r="2">
      <x v="6"/>
      <x/>
      <x v="20"/>
      <x/>
    </i>
    <i>
      <x v="3"/>
      <x v="8"/>
      <x/>
      <x/>
      <x v="15"/>
      <x v="1"/>
    </i>
    <i r="2">
      <x v="6"/>
      <x/>
      <x v="15"/>
      <x v="1"/>
    </i>
    <i>
      <x v="4"/>
      <x v="2"/>
      <x v="5"/>
      <x/>
      <x/>
      <x/>
    </i>
    <i r="2">
      <x v="7"/>
      <x/>
      <x v="1"/>
      <x/>
    </i>
    <i>
      <x v="5"/>
      <x v="4"/>
      <x v="7"/>
      <x/>
      <x v="1"/>
      <x v="1"/>
    </i>
    <i>
      <x v="6"/>
      <x/>
      <x/>
      <x/>
      <x v="2"/>
      <x/>
    </i>
    <i r="2">
      <x v="2"/>
      <x/>
      <x v="2"/>
      <x/>
    </i>
    <i r="2">
      <x v="3"/>
      <x/>
      <x v="2"/>
      <x/>
    </i>
    <i r="2">
      <x v="6"/>
      <x/>
      <x v="2"/>
      <x/>
    </i>
    <i r="2">
      <x v="7"/>
      <x/>
      <x v="2"/>
      <x/>
    </i>
    <i>
      <x v="7"/>
      <x/>
      <x v="7"/>
      <x/>
      <x v="16"/>
      <x/>
    </i>
    <i>
      <x v="8"/>
      <x/>
      <x v="7"/>
      <x/>
      <x v="3"/>
      <x/>
    </i>
    <i>
      <x v="9"/>
      <x v="2"/>
      <x v="6"/>
      <x/>
      <x v="4"/>
      <x v="1"/>
    </i>
    <i r="2">
      <x v="7"/>
      <x/>
      <x v="4"/>
      <x v="1"/>
    </i>
    <i>
      <x v="10"/>
      <x v="2"/>
      <x v="6"/>
      <x/>
      <x v="5"/>
      <x/>
    </i>
    <i>
      <x v="11"/>
      <x v="8"/>
      <x/>
      <x/>
      <x v="12"/>
      <x v="1"/>
    </i>
    <i r="2">
      <x v="4"/>
      <x/>
      <x v="12"/>
      <x v="1"/>
    </i>
    <i>
      <x v="12"/>
      <x v="3"/>
      <x v="5"/>
      <x/>
      <x v="9"/>
      <x v="1"/>
    </i>
    <i r="2">
      <x v="7"/>
      <x/>
      <x v="9"/>
      <x v="1"/>
    </i>
    <i>
      <x v="13"/>
      <x v="2"/>
      <x v="3"/>
      <x/>
      <x v="17"/>
      <x v="1"/>
    </i>
    <i r="2">
      <x v="6"/>
      <x/>
      <x v="17"/>
      <x v="1"/>
    </i>
    <i r="2">
      <x v="7"/>
      <x/>
      <x v="17"/>
      <x v="1"/>
    </i>
    <i>
      <x v="14"/>
      <x v="5"/>
      <x v="3"/>
      <x/>
      <x v="21"/>
      <x v="1"/>
    </i>
    <i r="2">
      <x v="6"/>
      <x/>
      <x v="21"/>
      <x v="1"/>
    </i>
    <i>
      <x v="15"/>
      <x v="4"/>
      <x v="3"/>
      <x/>
      <x v="14"/>
      <x v="1"/>
    </i>
    <i r="2">
      <x v="6"/>
      <x/>
      <x v="14"/>
      <x v="1"/>
    </i>
    <i r="2">
      <x v="7"/>
      <x/>
      <x v="4"/>
      <x v="1"/>
    </i>
    <i>
      <x v="16"/>
      <x v="5"/>
      <x v="3"/>
      <x/>
      <x v="15"/>
      <x v="1"/>
    </i>
    <i r="2">
      <x v="6"/>
      <x/>
      <x v="15"/>
      <x v="1"/>
    </i>
    <i>
      <x v="17"/>
      <x v="3"/>
      <x/>
      <x/>
      <x v="11"/>
      <x v="1"/>
    </i>
    <i r="2">
      <x v="3"/>
      <x/>
      <x v="11"/>
      <x v="1"/>
    </i>
    <i r="2">
      <x v="6"/>
      <x/>
      <x v="11"/>
      <x v="1"/>
    </i>
    <i r="2">
      <x v="7"/>
      <x/>
      <x v="11"/>
      <x v="1"/>
    </i>
    <i>
      <x v="18"/>
      <x v="1"/>
      <x v="6"/>
      <x/>
      <x v="4"/>
      <x v="1"/>
    </i>
    <i>
      <x v="19"/>
      <x v="8"/>
      <x/>
      <x/>
      <x v="11"/>
      <x v="1"/>
    </i>
    <i r="2">
      <x v="4"/>
      <x/>
      <x v="11"/>
      <x v="1"/>
    </i>
    <i>
      <x v="20"/>
      <x v="8"/>
      <x/>
      <x/>
      <x v="6"/>
      <x v="1"/>
    </i>
    <i r="2">
      <x v="1"/>
      <x/>
      <x v="6"/>
      <x v="1"/>
    </i>
    <i r="2">
      <x v="4"/>
      <x/>
      <x v="6"/>
      <x v="1"/>
    </i>
    <i>
      <x v="21"/>
      <x v="2"/>
      <x v="7"/>
      <x/>
      <x v="2"/>
      <x/>
    </i>
    <i>
      <x v="22"/>
      <x v="3"/>
      <x/>
      <x/>
      <x v="7"/>
      <x v="1"/>
    </i>
    <i r="2">
      <x v="1"/>
      <x/>
      <x v="7"/>
      <x v="1"/>
    </i>
    <i r="2">
      <x v="2"/>
      <x/>
      <x v="7"/>
      <x v="1"/>
    </i>
    <i r="2">
      <x v="6"/>
      <x/>
      <x v="7"/>
      <x v="1"/>
    </i>
    <i r="2">
      <x v="7"/>
      <x/>
      <x v="7"/>
      <x v="1"/>
    </i>
    <i>
      <x v="23"/>
      <x v="4"/>
      <x v="3"/>
      <x/>
      <x v="7"/>
      <x v="1"/>
    </i>
    <i r="2">
      <x v="7"/>
      <x/>
      <x v="7"/>
      <x v="1"/>
    </i>
    <i>
      <x v="24"/>
      <x v="8"/>
      <x/>
      <x/>
      <x v="6"/>
      <x v="1"/>
    </i>
    <i>
      <x v="25"/>
      <x v="7"/>
      <x v="6"/>
      <x/>
      <x v="8"/>
      <x v="1"/>
    </i>
    <i>
      <x v="26"/>
      <x v="9"/>
      <x v="7"/>
      <x/>
      <x v="15"/>
      <x/>
    </i>
    <i>
      <x v="27"/>
      <x v="2"/>
      <x v="2"/>
      <x/>
      <x v="4"/>
      <x v="1"/>
    </i>
    <i r="2">
      <x v="7"/>
      <x/>
      <x v="4"/>
      <x v="1"/>
    </i>
    <i>
      <x v="28"/>
      <x v="4"/>
      <x v="3"/>
      <x/>
      <x v="3"/>
      <x v="1"/>
    </i>
    <i r="2">
      <x v="7"/>
      <x/>
      <x v="13"/>
      <x v="1"/>
    </i>
    <i>
      <x v="29"/>
      <x v="4"/>
      <x v="3"/>
      <x/>
      <x v="6"/>
      <x v="1"/>
    </i>
    <i r="2">
      <x v="6"/>
      <x/>
      <x v="6"/>
      <x v="1"/>
    </i>
    <i r="2">
      <x v="7"/>
      <x/>
      <x v="6"/>
      <x v="1"/>
    </i>
    <i>
      <x v="30"/>
      <x v="8"/>
      <x v="5"/>
      <x/>
      <x v="10"/>
      <x v="1"/>
    </i>
    <i>
      <x v="31"/>
      <x v="9"/>
      <x v="6"/>
      <x/>
      <x v="3"/>
      <x/>
    </i>
    <i>
      <x v="32"/>
      <x v="9"/>
      <x v="6"/>
      <x/>
      <x v="11"/>
      <x v="1"/>
    </i>
    <i>
      <x v="33"/>
      <x v="3"/>
      <x v="6"/>
      <x/>
      <x v="19"/>
      <x v="1"/>
    </i>
    <i r="2">
      <x v="7"/>
      <x/>
      <x v="19"/>
      <x v="1"/>
    </i>
    <i>
      <x v="34"/>
      <x v="3"/>
      <x/>
      <x/>
      <x v="7"/>
      <x v="1"/>
    </i>
    <i r="2">
      <x v="2"/>
      <x/>
      <x v="7"/>
      <x v="1"/>
    </i>
    <i r="2">
      <x v="4"/>
      <x/>
      <x v="7"/>
      <x v="1"/>
    </i>
    <i r="2">
      <x v="7"/>
      <x/>
      <x v="7"/>
      <x v="1"/>
    </i>
    <i>
      <x v="35"/>
      <x v="6"/>
      <x v="6"/>
      <x/>
      <x v="18"/>
      <x v="1"/>
    </i>
    <i>
      <x v="36"/>
      <x v="3"/>
      <x/>
      <x/>
      <x v="6"/>
      <x v="1"/>
    </i>
    <i r="2">
      <x v="1"/>
      <x/>
      <x v="6"/>
      <x v="1"/>
    </i>
    <i r="2">
      <x v="2"/>
      <x/>
      <x v="6"/>
      <x v="1"/>
    </i>
    <i r="2">
      <x v="5"/>
      <x/>
      <x/>
      <x v="1"/>
    </i>
    <i r="2">
      <x v="6"/>
      <x/>
      <x v="6"/>
      <x v="1"/>
    </i>
    <i r="2">
      <x v="7"/>
      <x/>
      <x v="6"/>
      <x v="1"/>
    </i>
    <i>
      <x v="37"/>
      <x v="1"/>
      <x v="3"/>
      <x/>
      <x v="5"/>
      <x v="1"/>
    </i>
    <i r="2">
      <x v="6"/>
      <x/>
      <x v="5"/>
      <x v="1"/>
    </i>
    <i r="2">
      <x v="7"/>
      <x/>
      <x v="5"/>
      <x v="1"/>
    </i>
    <i>
      <x v="38"/>
      <x v="4"/>
      <x v="7"/>
      <x/>
      <x v="4"/>
      <x v="1"/>
    </i>
    <i>
      <x v="39"/>
      <x v="3"/>
      <x/>
      <x/>
      <x v="2"/>
      <x v="1"/>
    </i>
    <i r="2">
      <x v="1"/>
      <x/>
      <x v="2"/>
      <x v="1"/>
    </i>
    <i r="2">
      <x v="7"/>
      <x/>
      <x v="2"/>
      <x v="1"/>
    </i>
    <i>
      <x v="40"/>
      <x v="3"/>
      <x/>
      <x/>
      <x v="4"/>
      <x v="1"/>
    </i>
    <i r="2">
      <x v="3"/>
      <x/>
      <x v="4"/>
      <x v="1"/>
    </i>
    <i r="2">
      <x v="4"/>
      <x/>
      <x v="4"/>
      <x v="1"/>
    </i>
  </rowItems>
  <colFields count="1">
    <field x="-2"/>
  </colFields>
  <colItems count="3">
    <i>
      <x/>
    </i>
    <i i="1">
      <x v="1"/>
    </i>
    <i i="2">
      <x v="2"/>
    </i>
  </colItems>
  <dataFields count="3">
    <dataField name="Communicated Matching Funds " fld="7" baseField="7" baseItem="1" numFmtId="3"/>
    <dataField name="Requested Matching Funds " fld="8" baseField="7" baseItem="1" numFmtId="3"/>
    <dataField name=" Matching Funds Incorporated in Grants*" fld="9" baseField="0" baseItem="0" numFmtId="3"/>
  </dataFields>
  <formats count="83">
    <format dxfId="110">
      <pivotArea field="0" type="button" dataOnly="0" labelOnly="1" outline="0" axis="axisRow" fieldPosition="0"/>
    </format>
    <format dxfId="109">
      <pivotArea field="4" type="button" dataOnly="0" labelOnly="1" outline="0" axis="axisRow" fieldPosition="3"/>
    </format>
    <format dxfId="108">
      <pivotArea dataOnly="0" labelOnly="1" outline="0" axis="axisValues" fieldPosition="0"/>
    </format>
    <format dxfId="107">
      <pivotArea field="0" type="button" dataOnly="0" labelOnly="1" outline="0" axis="axisRow" fieldPosition="0"/>
    </format>
    <format dxfId="106">
      <pivotArea field="4" type="button" dataOnly="0" labelOnly="1" outline="0" axis="axisRow" fieldPosition="3"/>
    </format>
    <format dxfId="105">
      <pivotArea dataOnly="0" labelOnly="1" outline="0" axis="axisValues" fieldPosition="0"/>
    </format>
    <format dxfId="104">
      <pivotArea field="0" type="button" dataOnly="0" labelOnly="1" outline="0" axis="axisRow" fieldPosition="0"/>
    </format>
    <format dxfId="103">
      <pivotArea field="4" type="button" dataOnly="0" labelOnly="1" outline="0" axis="axisRow" fieldPosition="3"/>
    </format>
    <format dxfId="102">
      <pivotArea dataOnly="0" labelOnly="1" outline="0" axis="axisValues" fieldPosition="0"/>
    </format>
    <format dxfId="101">
      <pivotArea type="all" dataOnly="0" outline="0" fieldPosition="0"/>
    </format>
    <format dxfId="100">
      <pivotArea outline="0" collapsedLevelsAreSubtotals="1" fieldPosition="0"/>
    </format>
    <format dxfId="99">
      <pivotArea field="0" type="button" dataOnly="0" labelOnly="1" outline="0" axis="axisRow" fieldPosition="0"/>
    </format>
    <format dxfId="98">
      <pivotArea field="2" type="button" dataOnly="0" labelOnly="1" outline="0"/>
    </format>
    <format dxfId="97">
      <pivotArea field="4" type="button" dataOnly="0" labelOnly="1" outline="0" axis="axisRow" fieldPosition="3"/>
    </format>
    <format dxfId="96">
      <pivotArea dataOnly="0" labelOnly="1" outline="0" fieldPosition="0">
        <references count="1">
          <reference field="0" count="19">
            <x v="0"/>
            <x v="1"/>
            <x v="2"/>
            <x v="3"/>
            <x v="4"/>
            <x v="5"/>
            <x v="6"/>
            <x v="7"/>
            <x v="8"/>
            <x v="9"/>
            <x v="10"/>
            <x v="11"/>
            <x v="12"/>
            <x v="13"/>
            <x v="14"/>
            <x v="15"/>
            <x v="16"/>
            <x v="17"/>
            <x v="18"/>
          </reference>
        </references>
      </pivotArea>
    </format>
    <format dxfId="95">
      <pivotArea dataOnly="0" labelOnly="1" outline="0" fieldPosition="0">
        <references count="1">
          <reference field="0" count="18">
            <x v="19"/>
            <x v="20"/>
            <x v="21"/>
            <x v="22"/>
            <x v="23"/>
            <x v="24"/>
            <x v="25"/>
            <x v="26"/>
            <x v="27"/>
            <x v="28"/>
            <x v="29"/>
            <x v="30"/>
            <x v="31"/>
            <x v="32"/>
            <x v="33"/>
            <x v="34"/>
            <x v="35"/>
            <x v="36"/>
          </reference>
        </references>
      </pivotArea>
    </format>
    <format dxfId="94">
      <pivotArea dataOnly="0" labelOnly="1" outline="0" fieldPosition="0">
        <references count="1">
          <reference field="0" count="4">
            <x v="37"/>
            <x v="38"/>
            <x v="39"/>
            <x v="40"/>
          </reference>
        </references>
      </pivotArea>
    </format>
    <format dxfId="93">
      <pivotArea dataOnly="0" labelOnly="1" outline="0" axis="axisValues" fieldPosition="0"/>
    </format>
    <format dxfId="92">
      <pivotArea type="all" dataOnly="0" outline="0" fieldPosition="0"/>
    </format>
    <format dxfId="91">
      <pivotArea outline="0" collapsedLevelsAreSubtotals="1" fieldPosition="0"/>
    </format>
    <format dxfId="90">
      <pivotArea field="0" type="button" dataOnly="0" labelOnly="1" outline="0" axis="axisRow" fieldPosition="0"/>
    </format>
    <format dxfId="89">
      <pivotArea field="2" type="button" dataOnly="0" labelOnly="1" outline="0"/>
    </format>
    <format dxfId="88">
      <pivotArea field="4" type="button" dataOnly="0" labelOnly="1" outline="0" axis="axisRow" fieldPosition="3"/>
    </format>
    <format dxfId="87">
      <pivotArea dataOnly="0" labelOnly="1" outline="0" fieldPosition="0">
        <references count="1">
          <reference field="0" count="19">
            <x v="0"/>
            <x v="1"/>
            <x v="2"/>
            <x v="3"/>
            <x v="4"/>
            <x v="5"/>
            <x v="6"/>
            <x v="7"/>
            <x v="8"/>
            <x v="9"/>
            <x v="10"/>
            <x v="11"/>
            <x v="12"/>
            <x v="13"/>
            <x v="14"/>
            <x v="15"/>
            <x v="16"/>
            <x v="17"/>
            <x v="18"/>
          </reference>
        </references>
      </pivotArea>
    </format>
    <format dxfId="86">
      <pivotArea dataOnly="0" labelOnly="1" outline="0" fieldPosition="0">
        <references count="1">
          <reference field="0" count="18">
            <x v="19"/>
            <x v="20"/>
            <x v="21"/>
            <x v="22"/>
            <x v="23"/>
            <x v="24"/>
            <x v="25"/>
            <x v="26"/>
            <x v="27"/>
            <x v="28"/>
            <x v="29"/>
            <x v="30"/>
            <x v="31"/>
            <x v="32"/>
            <x v="33"/>
            <x v="34"/>
            <x v="35"/>
            <x v="36"/>
          </reference>
        </references>
      </pivotArea>
    </format>
    <format dxfId="85">
      <pivotArea dataOnly="0" labelOnly="1" outline="0" fieldPosition="0">
        <references count="1">
          <reference field="0" count="4">
            <x v="37"/>
            <x v="38"/>
            <x v="39"/>
            <x v="40"/>
          </reference>
        </references>
      </pivotArea>
    </format>
    <format dxfId="84">
      <pivotArea dataOnly="0" labelOnly="1" outline="0" axis="axisValues" fieldPosition="0"/>
    </format>
    <format dxfId="83">
      <pivotArea type="all" dataOnly="0" outline="0" fieldPosition="0"/>
    </format>
    <format dxfId="82">
      <pivotArea outline="0" collapsedLevelsAreSubtotals="1" fieldPosition="0"/>
    </format>
    <format dxfId="81">
      <pivotArea field="0" type="button" dataOnly="0" labelOnly="1" outline="0" axis="axisRow" fieldPosition="0"/>
    </format>
    <format dxfId="80">
      <pivotArea field="4" type="button" dataOnly="0" labelOnly="1" outline="0" axis="axisRow" fieldPosition="3"/>
    </format>
    <format dxfId="79">
      <pivotArea dataOnly="0" labelOnly="1" outline="0" fieldPosition="0">
        <references count="1">
          <reference field="0" count="19">
            <x v="0"/>
            <x v="1"/>
            <x v="2"/>
            <x v="3"/>
            <x v="4"/>
            <x v="5"/>
            <x v="6"/>
            <x v="7"/>
            <x v="8"/>
            <x v="9"/>
            <x v="10"/>
            <x v="11"/>
            <x v="12"/>
            <x v="13"/>
            <x v="14"/>
            <x v="15"/>
            <x v="16"/>
            <x v="17"/>
            <x v="18"/>
          </reference>
        </references>
      </pivotArea>
    </format>
    <format dxfId="78">
      <pivotArea dataOnly="0" labelOnly="1" outline="0" fieldPosition="0">
        <references count="1">
          <reference field="0" count="18">
            <x v="19"/>
            <x v="20"/>
            <x v="21"/>
            <x v="22"/>
            <x v="23"/>
            <x v="24"/>
            <x v="25"/>
            <x v="26"/>
            <x v="27"/>
            <x v="28"/>
            <x v="29"/>
            <x v="30"/>
            <x v="31"/>
            <x v="32"/>
            <x v="33"/>
            <x v="34"/>
            <x v="35"/>
            <x v="36"/>
          </reference>
        </references>
      </pivotArea>
    </format>
    <format dxfId="77">
      <pivotArea dataOnly="0" labelOnly="1" outline="0" fieldPosition="0">
        <references count="1">
          <reference field="0" count="4">
            <x v="37"/>
            <x v="38"/>
            <x v="39"/>
            <x v="40"/>
          </reference>
        </references>
      </pivotArea>
    </format>
    <format dxfId="76">
      <pivotArea dataOnly="0" labelOnly="1" outline="0" axis="axisValues" fieldPosition="0"/>
    </format>
    <format dxfId="75">
      <pivotArea type="all" dataOnly="0" outline="0" fieldPosition="0"/>
    </format>
    <format dxfId="74">
      <pivotArea outline="0" collapsedLevelsAreSubtotals="1" fieldPosition="0"/>
    </format>
    <format dxfId="73">
      <pivotArea field="0" type="button" dataOnly="0" labelOnly="1" outline="0" axis="axisRow" fieldPosition="0"/>
    </format>
    <format dxfId="72">
      <pivotArea field="2" type="button" dataOnly="0" labelOnly="1" outline="0"/>
    </format>
    <format dxfId="71">
      <pivotArea field="4" type="button" dataOnly="0" labelOnly="1" outline="0" axis="axisRow" fieldPosition="3"/>
    </format>
    <format dxfId="70">
      <pivotArea dataOnly="0" labelOnly="1" outline="0" fieldPosition="0">
        <references count="1">
          <reference field="0" count="19">
            <x v="0"/>
            <x v="1"/>
            <x v="2"/>
            <x v="3"/>
            <x v="4"/>
            <x v="5"/>
            <x v="6"/>
            <x v="7"/>
            <x v="8"/>
            <x v="9"/>
            <x v="10"/>
            <x v="11"/>
            <x v="12"/>
            <x v="13"/>
            <x v="14"/>
            <x v="15"/>
            <x v="16"/>
            <x v="17"/>
            <x v="18"/>
          </reference>
        </references>
      </pivotArea>
    </format>
    <format dxfId="69">
      <pivotArea dataOnly="0" labelOnly="1" outline="0" fieldPosition="0">
        <references count="1">
          <reference field="0" count="18">
            <x v="19"/>
            <x v="20"/>
            <x v="21"/>
            <x v="22"/>
            <x v="23"/>
            <x v="24"/>
            <x v="25"/>
            <x v="26"/>
            <x v="27"/>
            <x v="28"/>
            <x v="29"/>
            <x v="30"/>
            <x v="31"/>
            <x v="32"/>
            <x v="33"/>
            <x v="34"/>
            <x v="35"/>
            <x v="36"/>
          </reference>
        </references>
      </pivotArea>
    </format>
    <format dxfId="68">
      <pivotArea dataOnly="0" labelOnly="1" outline="0" fieldPosition="0">
        <references count="1">
          <reference field="0" count="4">
            <x v="37"/>
            <x v="38"/>
            <x v="39"/>
            <x v="40"/>
          </reference>
        </references>
      </pivotArea>
    </format>
    <format dxfId="67">
      <pivotArea dataOnly="0" labelOnly="1" outline="0" axis="axisValues" fieldPosition="0"/>
    </format>
    <format dxfId="66">
      <pivotArea type="all" dataOnly="0" outline="0" fieldPosition="0"/>
    </format>
    <format dxfId="65">
      <pivotArea outline="0" collapsedLevelsAreSubtotals="1" fieldPosition="0"/>
    </format>
    <format dxfId="64">
      <pivotArea field="0" type="button" dataOnly="0" labelOnly="1" outline="0" axis="axisRow" fieldPosition="0"/>
    </format>
    <format dxfId="63">
      <pivotArea field="2" type="button" dataOnly="0" labelOnly="1" outline="0"/>
    </format>
    <format dxfId="62">
      <pivotArea field="4" type="button" dataOnly="0" labelOnly="1" outline="0" axis="axisRow" fieldPosition="3"/>
    </format>
    <format dxfId="61">
      <pivotArea dataOnly="0" labelOnly="1" outline="0" fieldPosition="0">
        <references count="1">
          <reference field="0" count="19">
            <x v="0"/>
            <x v="1"/>
            <x v="2"/>
            <x v="3"/>
            <x v="4"/>
            <x v="5"/>
            <x v="6"/>
            <x v="7"/>
            <x v="8"/>
            <x v="9"/>
            <x v="10"/>
            <x v="11"/>
            <x v="12"/>
            <x v="13"/>
            <x v="14"/>
            <x v="15"/>
            <x v="16"/>
            <x v="17"/>
            <x v="18"/>
          </reference>
        </references>
      </pivotArea>
    </format>
    <format dxfId="60">
      <pivotArea dataOnly="0" labelOnly="1" outline="0" fieldPosition="0">
        <references count="1">
          <reference field="0" count="18">
            <x v="19"/>
            <x v="20"/>
            <x v="21"/>
            <x v="22"/>
            <x v="23"/>
            <x v="24"/>
            <x v="25"/>
            <x v="26"/>
            <x v="27"/>
            <x v="28"/>
            <x v="29"/>
            <x v="30"/>
            <x v="31"/>
            <x v="32"/>
            <x v="33"/>
            <x v="34"/>
            <x v="35"/>
            <x v="36"/>
          </reference>
        </references>
      </pivotArea>
    </format>
    <format dxfId="59">
      <pivotArea dataOnly="0" labelOnly="1" outline="0" fieldPosition="0">
        <references count="1">
          <reference field="0" count="4">
            <x v="37"/>
            <x v="38"/>
            <x v="39"/>
            <x v="40"/>
          </reference>
        </references>
      </pivotArea>
    </format>
    <format dxfId="58">
      <pivotArea dataOnly="0" labelOnly="1" outline="0" axis="axisValues" fieldPosition="0"/>
    </format>
    <format dxfId="57">
      <pivotArea dataOnly="0" outline="0" axis="axisValues" fieldPosition="0"/>
    </format>
    <format dxfId="56">
      <pivotArea field="0" type="button" dataOnly="0" labelOnly="1" outline="0" axis="axisRow" fieldPosition="0"/>
    </format>
    <format dxfId="55">
      <pivotArea field="3" type="button" dataOnly="0" labelOnly="1" outline="0" axis="axisRow" fieldPosition="2"/>
    </format>
    <format dxfId="54">
      <pivotArea field="4" type="button" dataOnly="0" labelOnly="1" outline="0" axis="axisRow" fieldPosition="3"/>
    </format>
    <format dxfId="53">
      <pivotArea field="5" type="button" dataOnly="0" labelOnly="1" outline="0" axis="axisRow" fieldPosition="4"/>
    </format>
    <format dxfId="52">
      <pivotArea field="6" type="button" dataOnly="0" labelOnly="1" outline="0" axis="axisRow" fieldPosition="5"/>
    </format>
    <format dxfId="51">
      <pivotArea field="9" type="button" dataOnly="0" labelOnly="1" outline="0"/>
    </format>
    <format dxfId="50">
      <pivotArea dataOnly="0" labelOnly="1" outline="0" axis="axisValues" fieldPosition="0"/>
    </format>
    <format dxfId="49">
      <pivotArea field="0" type="button" dataOnly="0" labelOnly="1" outline="0" axis="axisRow" fieldPosition="0"/>
    </format>
    <format dxfId="48">
      <pivotArea field="3" type="button" dataOnly="0" labelOnly="1" outline="0" axis="axisRow" fieldPosition="2"/>
    </format>
    <format dxfId="47">
      <pivotArea field="4" type="button" dataOnly="0" labelOnly="1" outline="0" axis="axisRow" fieldPosition="3"/>
    </format>
    <format dxfId="46">
      <pivotArea field="5" type="button" dataOnly="0" labelOnly="1" outline="0" axis="axisRow" fieldPosition="4"/>
    </format>
    <format dxfId="45">
      <pivotArea field="6" type="button" dataOnly="0" labelOnly="1" outline="0" axis="axisRow" fieldPosition="5"/>
    </format>
    <format dxfId="44">
      <pivotArea dataOnly="0" labelOnly="1" outline="0" fieldPosition="0">
        <references count="1">
          <reference field="4294967294" count="1">
            <x v="2"/>
          </reference>
        </references>
      </pivotArea>
    </format>
    <format dxfId="43">
      <pivotArea field="0" type="button" dataOnly="0" labelOnly="1" outline="0" axis="axisRow" fieldPosition="0"/>
    </format>
    <format dxfId="42">
      <pivotArea field="3" type="button" dataOnly="0" labelOnly="1" outline="0" axis="axisRow" fieldPosition="2"/>
    </format>
    <format dxfId="41">
      <pivotArea field="4" type="button" dataOnly="0" labelOnly="1" outline="0" axis="axisRow" fieldPosition="3"/>
    </format>
    <format dxfId="40">
      <pivotArea field="5" type="button" dataOnly="0" labelOnly="1" outline="0" axis="axisRow" fieldPosition="4"/>
    </format>
    <format dxfId="39">
      <pivotArea field="6" type="button" dataOnly="0" labelOnly="1" outline="0" axis="axisRow" fieldPosition="5"/>
    </format>
    <format dxfId="38">
      <pivotArea dataOnly="0" labelOnly="1" outline="0" fieldPosition="0">
        <references count="1">
          <reference field="4294967294" count="1">
            <x v="2"/>
          </reference>
        </references>
      </pivotArea>
    </format>
    <format dxfId="37">
      <pivotArea dataOnly="0" labelOnly="1" outline="0" fieldPosition="0">
        <references count="1">
          <reference field="4294967294" count="1">
            <x v="2"/>
          </reference>
        </references>
      </pivotArea>
    </format>
    <format dxfId="36">
      <pivotArea field="2" type="button" dataOnly="0" labelOnly="1" outline="0"/>
    </format>
    <format dxfId="35">
      <pivotArea field="1" type="button" dataOnly="0" labelOnly="1" outline="0" axis="axisRow" fieldPosition="1"/>
    </format>
    <format dxfId="34">
      <pivotArea dataOnly="0" labelOnly="1" outline="0" fieldPosition="0">
        <references count="1">
          <reference field="4294967294" count="1">
            <x v="0"/>
          </reference>
        </references>
      </pivotArea>
    </format>
    <format dxfId="33">
      <pivotArea dataOnly="0" labelOnly="1" outline="0" fieldPosition="0">
        <references count="1">
          <reference field="4294967294" count="1">
            <x v="1"/>
          </reference>
        </references>
      </pivotArea>
    </format>
    <format dxfId="32">
      <pivotArea outline="0" fieldPosition="0">
        <references count="1">
          <reference field="4294967294" count="1" selected="0">
            <x v="1"/>
          </reference>
        </references>
      </pivotArea>
    </format>
    <format dxfId="31">
      <pivotArea outline="0" fieldPosition="0">
        <references count="1">
          <reference field="4294967294" count="1" selected="0">
            <x v="0"/>
          </reference>
        </references>
      </pivotArea>
    </format>
    <format dxfId="30">
      <pivotArea outline="0" fieldPosition="0">
        <references count="1">
          <reference field="4294967294" count="1" selected="0">
            <x v="2"/>
          </reference>
        </references>
      </pivotArea>
    </format>
    <format dxfId="29">
      <pivotArea field="5" type="button" dataOnly="0" labelOnly="1" outline="0" axis="axisRow" fieldPosition="4"/>
    </format>
    <format dxfId="28">
      <pivotArea dataOnly="0" labelOnly="1" outline="0" fieldPosition="0">
        <references count="1">
          <reference field="5" count="0"/>
        </references>
      </pivotArea>
    </format>
  </formats>
  <pivotTableStyleInfo name="PivotStyleLight2" showRowHeaders="0"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1" xr10:uid="{80299AA8-1684-42BE-BF96-690EE103BE62}" sourceName="Country">
  <pivotTables>
    <pivotTable tabId="16" name="PivotTable2"/>
  </pivotTables>
  <data>
    <tabular pivotCacheId="1572548548">
      <items count="41">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mponent1" xr10:uid="{3E507592-672A-4597-9287-875FA98F21F2}" sourceName="Component">
  <pivotTables>
    <pivotTable tabId="16" name="PivotTable2"/>
  </pivotTables>
  <data>
    <tabular pivotCacheId="1572548548">
      <items count="3">
        <i x="1" s="1"/>
        <i x="2" s="1"/>
        <i x="0"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tching_Funds_Priority_Area1" xr10:uid="{A4C8AA27-7CF8-4556-9406-B9566C9987B9}" sourceName="Matching Funds Priority Area">
  <pivotTables>
    <pivotTable tabId="16" name="PivotTable2"/>
  </pivotTables>
  <data>
    <tabular pivotCacheId="1572548548">
      <items count="8">
        <i x="3" s="1"/>
        <i x="7" s="1"/>
        <i x="5" s="1"/>
        <i x="1" s="1"/>
        <i x="6" s="1"/>
        <i x="4" s="1"/>
        <i x="2"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4955259B-083B-4FF3-B9E3-B41154BC42D5}" sourceName="Region">
  <pivotTables>
    <pivotTable tabId="16" name="PivotTable2"/>
  </pivotTables>
  <data>
    <tabular pivotCacheId="1572548548">
      <items count="10">
        <i x="2" s="1"/>
        <i x="1" s="1"/>
        <i x="4" s="1"/>
        <i x="5" s="1"/>
        <i x="0" s="1"/>
        <i x="6" s="1"/>
        <i x="9" s="1"/>
        <i x="7" s="1"/>
        <i x="3"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ry 1" xr10:uid="{40BBCB0A-3889-4959-8DA5-579DAB515790}" cache="Slicer_Country1" caption="Country" style="Slicer Style 1" rowHeight="241300"/>
  <slicer name="Component 1" xr10:uid="{8A3759F3-5927-4A7A-8D94-C546BED6901D}" cache="Slicer_Component1" caption="Component" style="Slicer Style 1" rowHeight="241300"/>
  <slicer name="Matching Funds Priority Area 1" xr10:uid="{9CE16A92-DED8-43A7-BC5A-843B633CD779}" cache="Slicer_Matching_Funds_Priority_Area1" caption="Matching Funds Priority Area" startItem="1" style="Slicer Style 1" rowHeight="241300"/>
  <slicer name="Region 1" xr10:uid="{166EB57C-37CA-415F-A67A-15D2CF519B5A}" cache="Slicer_Region1" caption="Region" style="Slicer Style 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217D53F-FA84-4052-A24B-BE219C6AA80F}" name="process" displayName="process" ref="A1:K88" totalsRowShown="0">
  <autoFilter ref="A1:K88" xr:uid="{045A8888-2BAE-4611-8647-AA7C2DF502BD}"/>
  <tableColumns count="11">
    <tableColumn id="1" xr3:uid="{4CC0471D-04E1-40CA-9D18-699A269C45AE}" name="Country">
      <calculatedColumnFormula>import[[#This Row],[Country or Multicountry]]</calculatedColumnFormula>
    </tableColumn>
    <tableColumn id="2" xr3:uid="{F0742633-8BEC-4DF0-BFF6-209318AFB917}" name="Region" dataDxfId="27">
      <calculatedColumnFormula>INDEX(region[Region],MATCH(process[[#This Row],[Country]],region[Country or Multi- country],0))</calculatedColumnFormula>
    </tableColumn>
    <tableColumn id="3" xr3:uid="{27C47AAC-3B10-46CB-ADCE-390CEF8CC9F4}" name="Component" dataDxfId="26">
      <calculatedColumnFormula>import[[#This Row],[Priority Component]]</calculatedColumnFormula>
    </tableColumn>
    <tableColumn id="4" xr3:uid="{D0D05E3F-105A-4C55-98BC-E07CF009C51F}" name="Matching Funds Priority Area" dataDxfId="25">
      <calculatedColumnFormula>import[[#This Row],[Priority Area]]</calculatedColumnFormula>
    </tableColumn>
    <tableColumn id="5" xr3:uid="{40F2A47F-A7B0-4895-94F6-CCDBD511F43B}" name="TRP Outcome" dataDxfId="24">
      <calculatedColumnFormula>IF('MF Tracker import'!L2="Grant Making","Grant Making","-")</calculatedColumnFormula>
    </tableColumn>
    <tableColumn id="6" xr3:uid="{87448CF9-8230-478C-9F1B-1E4A62C77B7D}" name="Board Approval Date*" dataDxfId="23">
      <calculatedColumnFormula>import[[#This Row],[First Board Approval date]]</calculatedColumnFormula>
    </tableColumn>
    <tableColumn id="7" xr3:uid="{D7B00C2E-AF54-4F05-8A93-1D8DE18AC591}" name="Currency" dataDxfId="22">
      <calculatedColumnFormula>IF('MF Tracker import'!D2="USD","US$",'MF Tracker import'!D2)</calculatedColumnFormula>
    </tableColumn>
    <tableColumn id="8" xr3:uid="{08AF9A90-2A56-4F93-9CE4-5AB0D47AD782}" name="Communicated Matching Funds" dataDxfId="21">
      <calculatedColumnFormula>IF('MF Tracker import'!E2=0,"",'MF Tracker import'!E2)</calculatedColumnFormula>
    </tableColumn>
    <tableColumn id="9" xr3:uid="{BF15DF0E-528E-4E84-9538-AB1073443CD8}" name="Requested Matching Funds" dataDxfId="20">
      <calculatedColumnFormula>IF('MF Tracker import'!F2=0,0,'MF Tracker import'!F2)</calculatedColumnFormula>
    </tableColumn>
    <tableColumn id="10" xr3:uid="{D4523D35-CFA9-42A9-BE58-8700F684E78F}" name="Matching Funds Incorporated in Grants*" dataDxfId="19">
      <calculatedColumnFormula>IF('MF Tracker import'!I2=0,0,'MF Tracker import'!I2)</calculatedColumnFormula>
    </tableColumn>
    <tableColumn id="11" xr3:uid="{F553B9BF-1544-49CC-9EB1-2CA197BE1A0B}" name="TRP-Approved FR Amount" dataDxfId="18">
      <calculatedColumnFormula>IF('MF Tracker import'!G2=0,0,'MF Tracker import'!G2)</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8E55770-A10F-41D3-BEEB-EAA8A8A1EA95}" name="import" displayName="import" ref="A1:O88" totalsRowShown="0">
  <autoFilter ref="A1:O88" xr:uid="{93DC43E8-69AD-4E7E-9D94-A61424EC6947}"/>
  <tableColumns count="15">
    <tableColumn id="1" xr3:uid="{E347D90A-3B62-4134-9022-965E31304A15}" name="Country or Multicountry"/>
    <tableColumn id="2" xr3:uid="{669097B8-56EE-4E6F-894B-B9481C81C647}" name="Priority Component"/>
    <tableColumn id="3" xr3:uid="{1A7A50B2-591C-4323-A4A6-445B4B82A5FC}" name="Priority Area"/>
    <tableColumn id="4" xr3:uid="{B27E0982-2774-4392-B5CE-0DB59016C51B}" name="Currency"/>
    <tableColumn id="5" xr3:uid="{8513B7A7-A27C-4836-B353-F8F43B239114}" name="Communicated Amount" dataDxfId="17"/>
    <tableColumn id="6" xr3:uid="{8ABBA6AF-8C23-4CA9-A747-BC8C71F0830B}" name="Requested FR Amount" dataDxfId="16"/>
    <tableColumn id="7" xr3:uid="{42893A1E-B29D-4A5D-8721-B0807981B384}" name="TRP-Approved FR Amount" dataDxfId="15"/>
    <tableColumn id="8" xr3:uid="{A488041C-0433-4DA9-ADD0-0E2F14B79908}" name="Grant Amount Submitted to RFM"/>
    <tableColumn id="9" xr3:uid="{486CDADB-C0D2-413C-83C9-5795826C8CDE}" name="GAC-Recommended Grant Amount"/>
    <tableColumn id="10" xr3:uid="{07DD45F8-78E5-48D7-A314-A703FCB88305}" name="TRP Review Window"/>
    <tableColumn id="11" xr3:uid="{0129A9AB-6E54-4A61-9316-00CE34901197}" name="Funding Request"/>
    <tableColumn id="12" xr3:uid="{FC107238-EB8D-4C6D-A7F1-C7C73FAAC53F}" name="TRP Review Outcome"/>
    <tableColumn id="13" xr3:uid="{8706AD2E-C793-412B-BE54-ACF95B1C7883}" name="Grant Approval Status"/>
    <tableColumn id="14" xr3:uid="{AA8A7134-67FA-4AD6-95C4-B3A2B1D6D91C}" name="leave blank" dataDxfId="14"/>
    <tableColumn id="15" xr3:uid="{213FF055-6E3B-4F41-B3AB-B61DE1B7040F}" name="First Board Approval date" dataDxfId="13">
      <calculatedColumnFormula>IF(IFERROR(INDEX(FR_tracker[First Board Approval],MATCH(import[[#This Row],[Funding Request]],FR_tracker[FR Name],0)),"-")=0,"-",IFERROR(INDEX(FR_tracker[First Board Approval],MATCH(import[[#This Row],[Funding Request]],FR_tracker[FR Name],0)),"-"))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9987816-01E4-4D37-B07E-46CDBC256306}" name="region" displayName="region" ref="A1:B114" totalsRowShown="0">
  <autoFilter ref="A1:B114" xr:uid="{5ADA42F3-A7D6-439E-A7E2-2102175CCCD0}"/>
  <tableColumns count="2">
    <tableColumn id="1" xr3:uid="{159E2669-F6FE-4F81-86DD-798959A2AFBD}" name="Country or Multi- country"/>
    <tableColumn id="2" xr3:uid="{0259CCED-A2F6-475A-88EC-1686B80DBB4A}" name="Regio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5C7FC9B-F355-459E-9572-1BEB461EEF4A}" name="FR_tracker" displayName="FR_tracker" ref="A1:X244" totalsRowShown="0">
  <autoFilter ref="A1:X244" xr:uid="{E7240359-3DB4-46BC-90C5-290C65B324DD}"/>
  <tableColumns count="24">
    <tableColumn id="2" xr3:uid="{9E5BB306-9E01-4146-B4FC-C99EB3A65C3B}" name="Country or Multi- country"/>
    <tableColumn id="10" xr3:uid="{2448F6AA-D12A-4615-A4DF-678B7344032D}" name="Region"/>
    <tableColumn id="5" xr3:uid="{0BE90B76-2933-4C41-B722-1E96FCF326E4}" name="Differentiation Category"/>
    <tableColumn id="1" xr3:uid="{5C3D3702-4477-4674-8EA2-25FFE9A901EF}" name="Component"/>
    <tableColumn id="8" xr3:uid="{A56999DD-5C76-465E-BD2C-F88769D774D2}" name="FR Name"/>
    <tableColumn id="9" xr3:uid="{0968595D-83AC-4A8C-AFE5-D397B9042506}" name="Funding Types Requested"/>
    <tableColumn id="11" xr3:uid="{C8F56063-C8E3-493B-98B6-94DCD5EE5D1F}" name="Review Approach"/>
    <tableColumn id="12" xr3:uid="{DF8660BF-3D74-4AF5-B4A4-C3EF4DFF559F}" name="TRP Review Window" dataDxfId="12"/>
    <tableColumn id="4" xr3:uid="{B556B4A2-4F6B-473D-AD31-EA76A487A172}" name="Current Stage" dataDxfId="11"/>
    <tableColumn id="13" xr3:uid="{120A84FD-76D9-49F3-B6A3-A462CE2365D4}" name="Submission Date" dataDxfId="10"/>
    <tableColumn id="14" xr3:uid="{DDCC912A-ABCC-43AC-AA09-24BDF8E9CD0F}" name="TRP Outcome"/>
    <tableColumn id="7" xr3:uid="{3AC7B9E1-E531-43B7-AAB0-23420BEA3F8A}" name="First GAC Meeting" dataDxfId="9"/>
    <tableColumn id="6" xr3:uid="{3A2EE7E6-2F34-4DF6-A1CE-698AD7B226E8}" name="First Board Approval" dataDxfId="8"/>
    <tableColumn id="15" xr3:uid="{0D94272C-8206-4071-BC01-622E1031E641}" name="Submission to Board Approval" dataDxfId="7"/>
    <tableColumn id="3" xr3:uid="{640AB70C-EEC7-4F09-9EFE-7FAC4C3F3667}" name="Currency"/>
    <tableColumn id="16" xr3:uid="{D90CAA9C-7A61-47F5-BEE5-19612B940F07}" name="Allocation (Split or Com- municated)" dataDxfId="6"/>
    <tableColumn id="21" xr3:uid="{FD479541-E723-4055-ABC5-6532D5C1F47F}" name="TRP Requested Allocation" dataDxfId="5"/>
    <tableColumn id="17" xr3:uid="{8D03E97F-7ABE-40F1-A8E4-5CBCAB54BEE8}" name="TRP Approved Allocation" dataDxfId="4"/>
    <tableColumn id="22" xr3:uid="{13C27348-CD05-426B-AD91-7C27037B0A78}" name="TRP Requested Matching Funds"/>
    <tableColumn id="18" xr3:uid="{E1E53FBF-8D98-4DD1-8387-1518B6E41F97}" name="TRP Approved Matching Funds"/>
    <tableColumn id="23" xr3:uid="{7F40B475-A583-4738-A00F-BB100EE7A8FB}" name="TRP Requested Multicountry" dataDxfId="3"/>
    <tableColumn id="19" xr3:uid="{77E7E5C6-E6AD-436B-A6BC-2EB6CEEE84CF}" name="TRP Approved Multicountry" dataDxfId="2"/>
    <tableColumn id="24" xr3:uid="{8313ABAA-28F0-4DD2-B38F-7EA88EADBD40}" name="TRP Requested PAAR" dataDxfId="1"/>
    <tableColumn id="20" xr3:uid="{143EDF47-1DA1-4073-A8B1-7B3F7BF69572}" name="TRP Approved PAA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4C9D2-2F90-4C10-B93B-E34FCD7168B9}">
  <dimension ref="A2:B14"/>
  <sheetViews>
    <sheetView workbookViewId="0">
      <selection activeCell="H7" sqref="H7"/>
    </sheetView>
  </sheetViews>
  <sheetFormatPr defaultRowHeight="15" x14ac:dyDescent="0.25"/>
  <sheetData>
    <row r="2" spans="1:2" s="7" customFormat="1" x14ac:dyDescent="0.25">
      <c r="B2" s="7" t="s">
        <v>439</v>
      </c>
    </row>
    <row r="3" spans="1:2" x14ac:dyDescent="0.25">
      <c r="A3" s="7"/>
      <c r="B3" s="7" t="s">
        <v>452</v>
      </c>
    </row>
    <row r="4" spans="1:2" x14ac:dyDescent="0.25">
      <c r="A4" s="7"/>
      <c r="B4" s="7" t="s">
        <v>440</v>
      </c>
    </row>
    <row r="5" spans="1:2" s="7" customFormat="1" x14ac:dyDescent="0.25">
      <c r="B5" s="7" t="s">
        <v>441</v>
      </c>
    </row>
    <row r="6" spans="1:2" x14ac:dyDescent="0.25">
      <c r="B6" t="s">
        <v>446</v>
      </c>
    </row>
    <row r="7" spans="1:2" s="7" customFormat="1" x14ac:dyDescent="0.25">
      <c r="B7" s="41" t="s">
        <v>502</v>
      </c>
    </row>
    <row r="8" spans="1:2" s="7" customFormat="1" x14ac:dyDescent="0.25">
      <c r="B8" s="7" t="s">
        <v>442</v>
      </c>
    </row>
    <row r="9" spans="1:2" s="7" customFormat="1" x14ac:dyDescent="0.25">
      <c r="B9" s="7" t="s">
        <v>444</v>
      </c>
    </row>
    <row r="10" spans="1:2" x14ac:dyDescent="0.25">
      <c r="B10" s="7" t="s">
        <v>443</v>
      </c>
    </row>
    <row r="11" spans="1:2" x14ac:dyDescent="0.25">
      <c r="B11" s="7" t="s">
        <v>445</v>
      </c>
    </row>
    <row r="12" spans="1:2" x14ac:dyDescent="0.25">
      <c r="B12" s="7"/>
    </row>
    <row r="13" spans="1:2" x14ac:dyDescent="0.25">
      <c r="B13" s="7"/>
    </row>
    <row r="14" spans="1:2" x14ac:dyDescent="0.25">
      <c r="B14"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776F0-D7F5-4CD8-A6C9-3190711D97B0}">
  <sheetPr>
    <pageSetUpPr fitToPage="1"/>
  </sheetPr>
  <dimension ref="A1:I110"/>
  <sheetViews>
    <sheetView tabSelected="1" view="pageLayout" topLeftCell="A2" zoomScale="70" zoomScaleNormal="50" zoomScaleSheetLayoutView="80" zoomScalePageLayoutView="70" workbookViewId="0">
      <selection activeCell="F4" sqref="F4"/>
    </sheetView>
  </sheetViews>
  <sheetFormatPr defaultColWidth="9.140625" defaultRowHeight="14.25" x14ac:dyDescent="0.2"/>
  <cols>
    <col min="1" max="1" width="36.140625" style="4" customWidth="1"/>
    <col min="2" max="2" width="35.5703125" style="4" customWidth="1"/>
    <col min="3" max="3" width="57.85546875" style="4" customWidth="1"/>
    <col min="4" max="4" width="25.85546875" style="4" customWidth="1"/>
    <col min="5" max="5" width="20.140625" style="28" customWidth="1"/>
    <col min="6" max="6" width="23.42578125" style="4" customWidth="1"/>
    <col min="7" max="7" width="29.85546875" style="4" customWidth="1"/>
    <col min="8" max="8" width="25.28515625" style="4" customWidth="1"/>
    <col min="9" max="9" width="28.7109375" style="4" bestFit="1" customWidth="1"/>
    <col min="10" max="16384" width="9.140625" style="4"/>
  </cols>
  <sheetData>
    <row r="1" spans="1:9" hidden="1" x14ac:dyDescent="0.2"/>
    <row r="2" spans="1:9" x14ac:dyDescent="0.2">
      <c r="A2" s="5"/>
      <c r="B2" s="5"/>
      <c r="C2" s="5"/>
      <c r="D2" s="5"/>
      <c r="E2" s="29"/>
      <c r="F2" s="5"/>
      <c r="G2" s="5"/>
      <c r="H2" s="5"/>
      <c r="I2" s="5"/>
    </row>
    <row r="3" spans="1:9" x14ac:dyDescent="0.2">
      <c r="A3" s="3" t="s">
        <v>0</v>
      </c>
      <c r="B3" s="5"/>
      <c r="C3" s="5"/>
      <c r="D3" s="5"/>
      <c r="E3" s="29"/>
      <c r="F3" s="5"/>
      <c r="G3" s="5"/>
      <c r="H3" s="5"/>
      <c r="I3" s="14"/>
    </row>
    <row r="4" spans="1:9" x14ac:dyDescent="0.2">
      <c r="A4" s="5"/>
      <c r="B4" s="5"/>
      <c r="C4" s="5"/>
      <c r="D4" s="5"/>
      <c r="E4" s="29"/>
      <c r="F4" s="5"/>
      <c r="G4" s="5"/>
      <c r="H4" s="5"/>
      <c r="I4" s="5"/>
    </row>
    <row r="5" spans="1:9" ht="30.75" customHeight="1" x14ac:dyDescent="0.2">
      <c r="A5" s="5"/>
      <c r="B5" s="5"/>
      <c r="C5" s="5"/>
      <c r="D5" s="5"/>
      <c r="E5" s="29"/>
      <c r="F5" s="30"/>
      <c r="G5" s="1" t="s">
        <v>65</v>
      </c>
      <c r="H5" s="1" t="s">
        <v>151</v>
      </c>
      <c r="I5" s="1" t="s">
        <v>152</v>
      </c>
    </row>
    <row r="6" spans="1:9" ht="21" customHeight="1" x14ac:dyDescent="0.2">
      <c r="A6" s="5"/>
      <c r="B6" s="5"/>
      <c r="C6" s="5"/>
      <c r="D6" s="5"/>
      <c r="E6" s="29"/>
      <c r="F6" s="31" t="s">
        <v>153</v>
      </c>
      <c r="G6" s="2">
        <f>COUNTA('MF Tracker process'!$A$2:$A$100)</f>
        <v>87</v>
      </c>
      <c r="H6" s="20">
        <f>SUMIF('MF Tracker process'!$G$2:$G$88,"US$",'MF Tracker process'!$H$2:$H$88) + SUMIF('MF Tracker process'!$G$2:$G$88,"EUR",'MF Tracker process'!$H$2:$H$88)*1.10296145149727</f>
        <v>341500000</v>
      </c>
      <c r="I6" s="21">
        <v>1</v>
      </c>
    </row>
    <row r="7" spans="1:9" ht="21" customHeight="1" x14ac:dyDescent="0.2">
      <c r="A7" s="5"/>
      <c r="B7" s="5"/>
      <c r="C7" s="5"/>
      <c r="D7" s="5"/>
      <c r="E7" s="29"/>
      <c r="F7" s="32" t="s">
        <v>66</v>
      </c>
      <c r="G7" s="2">
        <f>COUNTIF('MF Tracker process'!$E:$E,"Grant Making")</f>
        <v>87</v>
      </c>
      <c r="H7" s="20">
        <f>SUMIFS('MF Tracker process'!$I$2:$I$88,'MF Tracker process'!$G$2:$G$88,"US$",'MF Tracker process'!$E$2:$E$88,"Grant Making") + SUMIFS('MF Tracker process'!$I$2:$I$88,'MF Tracker process'!$G$2:$G$88,"EUR",'MF Tracker process'!$E$2:$E$88,"Grant Making")*1.10296145149727</f>
        <v>341499979</v>
      </c>
      <c r="I7" s="18">
        <f>IFERROR(ROUNDDOWN(H7/H6,3),"")</f>
        <v>0.999</v>
      </c>
    </row>
    <row r="8" spans="1:9" ht="21" customHeight="1" x14ac:dyDescent="0.2">
      <c r="A8" s="5"/>
      <c r="B8" s="5"/>
      <c r="C8" s="5"/>
      <c r="D8" s="5"/>
      <c r="E8" s="29"/>
      <c r="F8" s="32" t="s">
        <v>1</v>
      </c>
      <c r="G8" s="2">
        <f>COUNTIF('MF Tracker process'!F:F,"&gt;0")</f>
        <v>87</v>
      </c>
      <c r="H8" s="20">
        <f>SUMIFS('MF Tracker process'!J:J,'MF Tracker process'!F:F,"&lt;&gt;-",'MF Tracker process'!G:G,"US$")+SUMIFS('MF Tracker process'!J:J,'MF Tracker process'!F:F,"&lt;&gt;-",'MF Tracker process'!G:G,"EUR")*1.10296145149727</f>
        <v>341499979</v>
      </c>
      <c r="I8" s="18">
        <f>IFERROR(ROUNDDOWN(H8/H6,3),"")</f>
        <v>0.999</v>
      </c>
    </row>
    <row r="9" spans="1:9" x14ac:dyDescent="0.2">
      <c r="A9" s="5"/>
      <c r="B9" s="5"/>
      <c r="C9" s="5"/>
      <c r="D9" s="5"/>
      <c r="E9" s="29"/>
      <c r="F9" s="13"/>
      <c r="G9" s="19"/>
      <c r="H9" s="37"/>
      <c r="I9" s="5"/>
    </row>
    <row r="10" spans="1:9" x14ac:dyDescent="0.2">
      <c r="A10" s="5"/>
      <c r="B10" s="5"/>
      <c r="C10" s="5"/>
      <c r="D10" s="5"/>
      <c r="E10" s="33"/>
      <c r="F10" s="13"/>
      <c r="G10" s="19"/>
      <c r="H10" s="37"/>
      <c r="I10" s="5"/>
    </row>
    <row r="11" spans="1:9" x14ac:dyDescent="0.2">
      <c r="A11" s="5"/>
      <c r="B11" s="5"/>
      <c r="C11" s="5"/>
      <c r="D11" s="5"/>
      <c r="E11" s="29"/>
      <c r="F11" s="12"/>
      <c r="G11" s="13"/>
      <c r="H11" s="38"/>
      <c r="I11" s="5"/>
    </row>
    <row r="12" spans="1:9" x14ac:dyDescent="0.2">
      <c r="A12" s="5"/>
      <c r="B12" s="5"/>
      <c r="C12" s="5"/>
      <c r="D12" s="5"/>
      <c r="E12" s="29"/>
      <c r="F12" s="12"/>
      <c r="G12" s="13"/>
      <c r="H12" s="38"/>
      <c r="I12" s="5"/>
    </row>
    <row r="13" spans="1:9" ht="14.25" customHeight="1" x14ac:dyDescent="0.2">
      <c r="A13" s="5"/>
      <c r="B13" s="5"/>
      <c r="C13" s="5"/>
      <c r="D13" s="5"/>
      <c r="E13" s="29"/>
      <c r="F13" s="11"/>
      <c r="G13" s="11"/>
      <c r="H13" s="11"/>
      <c r="I13" s="5"/>
    </row>
    <row r="14" spans="1:9" ht="15" hidden="1" x14ac:dyDescent="0.25">
      <c r="A14" s="7"/>
      <c r="B14" s="7"/>
      <c r="C14" s="5"/>
      <c r="D14" s="5"/>
      <c r="E14" s="29"/>
      <c r="F14" s="5"/>
      <c r="G14" s="5"/>
      <c r="H14" s="5"/>
      <c r="I14" s="5"/>
    </row>
    <row r="15" spans="1:9" ht="15" x14ac:dyDescent="0.25">
      <c r="A15" s="16"/>
      <c r="B15" s="16"/>
      <c r="C15" s="5"/>
      <c r="D15" s="5"/>
      <c r="E15" s="29"/>
      <c r="F15" s="5"/>
      <c r="G15" s="5"/>
      <c r="H15" s="5"/>
      <c r="I15" s="5"/>
    </row>
    <row r="16" spans="1:9" ht="15" x14ac:dyDescent="0.25">
      <c r="A16" s="16"/>
      <c r="B16" s="16"/>
      <c r="C16" s="5"/>
      <c r="D16" s="5"/>
      <c r="E16" s="29"/>
      <c r="F16" s="5"/>
      <c r="G16" s="5"/>
      <c r="H16" s="5"/>
      <c r="I16" s="5"/>
    </row>
    <row r="17" spans="1:9" ht="15" x14ac:dyDescent="0.25">
      <c r="A17" s="16"/>
      <c r="B17" s="16"/>
      <c r="C17" s="5"/>
      <c r="D17" s="5"/>
      <c r="E17" s="29"/>
      <c r="F17" s="5"/>
      <c r="G17" s="5"/>
      <c r="H17" s="5"/>
      <c r="I17" s="5"/>
    </row>
    <row r="18" spans="1:9" s="6" customFormat="1" ht="30" x14ac:dyDescent="0.2">
      <c r="A18" s="9" t="s">
        <v>2</v>
      </c>
      <c r="B18" s="9" t="s">
        <v>3</v>
      </c>
      <c r="C18" s="10" t="s">
        <v>53</v>
      </c>
      <c r="D18" s="9" t="s">
        <v>5</v>
      </c>
      <c r="E18" s="35" t="s">
        <v>54</v>
      </c>
      <c r="F18" s="10" t="s">
        <v>51</v>
      </c>
      <c r="G18" s="10" t="s">
        <v>199</v>
      </c>
      <c r="H18" s="10" t="s">
        <v>200</v>
      </c>
      <c r="I18" s="10" t="s">
        <v>64</v>
      </c>
    </row>
    <row r="19" spans="1:9" ht="15" x14ac:dyDescent="0.2">
      <c r="A19" s="8" t="s">
        <v>7</v>
      </c>
      <c r="B19" s="8" t="s">
        <v>78</v>
      </c>
      <c r="C19" s="8" t="s">
        <v>56</v>
      </c>
      <c r="D19" s="8" t="s">
        <v>163</v>
      </c>
      <c r="E19" s="36">
        <v>44141</v>
      </c>
      <c r="F19" s="8" t="s">
        <v>149</v>
      </c>
      <c r="G19" s="15">
        <v>10000000</v>
      </c>
      <c r="H19" s="15">
        <v>10000000</v>
      </c>
      <c r="I19" s="15">
        <v>10000000</v>
      </c>
    </row>
    <row r="20" spans="1:9" ht="15" x14ac:dyDescent="0.2">
      <c r="A20" s="8" t="s">
        <v>25</v>
      </c>
      <c r="B20" s="8" t="s">
        <v>71</v>
      </c>
      <c r="C20" s="8" t="s">
        <v>202</v>
      </c>
      <c r="D20" s="8" t="s">
        <v>163</v>
      </c>
      <c r="E20" s="36">
        <v>44488</v>
      </c>
      <c r="F20" s="8" t="s">
        <v>149</v>
      </c>
      <c r="G20" s="15">
        <v>1000000</v>
      </c>
      <c r="H20" s="15">
        <v>1000000</v>
      </c>
      <c r="I20" s="15">
        <v>1000000</v>
      </c>
    </row>
    <row r="21" spans="1:9" ht="15" x14ac:dyDescent="0.2">
      <c r="A21" s="8" t="s">
        <v>9</v>
      </c>
      <c r="B21" s="8" t="s">
        <v>81</v>
      </c>
      <c r="C21" s="8" t="s">
        <v>202</v>
      </c>
      <c r="D21" s="8" t="s">
        <v>163</v>
      </c>
      <c r="E21" s="36">
        <v>44183</v>
      </c>
      <c r="F21" s="8" t="s">
        <v>52</v>
      </c>
      <c r="G21" s="15">
        <v>1541305</v>
      </c>
      <c r="H21" s="15">
        <v>1541305</v>
      </c>
      <c r="I21" s="15">
        <v>1541305</v>
      </c>
    </row>
    <row r="22" spans="1:9" ht="15" x14ac:dyDescent="0.2">
      <c r="A22" s="8" t="s">
        <v>9</v>
      </c>
      <c r="B22" s="8" t="s">
        <v>81</v>
      </c>
      <c r="C22" s="8" t="s">
        <v>58</v>
      </c>
      <c r="D22" s="8" t="s">
        <v>163</v>
      </c>
      <c r="E22" s="36">
        <v>44735</v>
      </c>
      <c r="F22" s="8" t="s">
        <v>52</v>
      </c>
      <c r="G22" s="15">
        <v>1087980</v>
      </c>
      <c r="H22" s="15">
        <v>1087980</v>
      </c>
      <c r="I22" s="15">
        <v>1087980</v>
      </c>
    </row>
    <row r="23" spans="1:9" ht="15" x14ac:dyDescent="0.2">
      <c r="A23" s="8" t="s">
        <v>26</v>
      </c>
      <c r="B23" s="8" t="s">
        <v>75</v>
      </c>
      <c r="C23" s="8" t="s">
        <v>59</v>
      </c>
      <c r="D23" s="8" t="s">
        <v>163</v>
      </c>
      <c r="E23" s="36">
        <v>44524</v>
      </c>
      <c r="F23" s="8" t="s">
        <v>149</v>
      </c>
      <c r="G23" s="15">
        <v>1800000</v>
      </c>
      <c r="H23" s="15">
        <v>1800000</v>
      </c>
      <c r="I23" s="15">
        <v>1800000</v>
      </c>
    </row>
    <row r="24" spans="1:9" ht="15" x14ac:dyDescent="0.2">
      <c r="A24" s="8" t="s">
        <v>26</v>
      </c>
      <c r="B24" s="8" t="s">
        <v>75</v>
      </c>
      <c r="C24" s="8" t="s">
        <v>58</v>
      </c>
      <c r="D24" s="8" t="s">
        <v>163</v>
      </c>
      <c r="E24" s="36">
        <v>44524</v>
      </c>
      <c r="F24" s="8" t="s">
        <v>149</v>
      </c>
      <c r="G24" s="15">
        <v>1000000</v>
      </c>
      <c r="H24" s="15">
        <v>1000000</v>
      </c>
      <c r="I24" s="15">
        <v>1000000</v>
      </c>
    </row>
    <row r="25" spans="1:9" ht="15" x14ac:dyDescent="0.2">
      <c r="A25" s="8" t="s">
        <v>27</v>
      </c>
      <c r="B25" s="8" t="s">
        <v>84</v>
      </c>
      <c r="C25" s="8" t="s">
        <v>60</v>
      </c>
      <c r="D25" s="8" t="s">
        <v>163</v>
      </c>
      <c r="E25" s="36">
        <v>44141</v>
      </c>
      <c r="F25" s="8" t="s">
        <v>52</v>
      </c>
      <c r="G25" s="15">
        <v>1813300</v>
      </c>
      <c r="H25" s="15">
        <v>1813300</v>
      </c>
      <c r="I25" s="15">
        <v>1813300</v>
      </c>
    </row>
    <row r="26" spans="1:9" ht="15" x14ac:dyDescent="0.2">
      <c r="A26" s="8" t="s">
        <v>27</v>
      </c>
      <c r="B26" s="8" t="s">
        <v>84</v>
      </c>
      <c r="C26" s="8" t="s">
        <v>56</v>
      </c>
      <c r="D26" s="8" t="s">
        <v>163</v>
      </c>
      <c r="E26" s="36">
        <v>44183</v>
      </c>
      <c r="F26" s="8" t="s">
        <v>52</v>
      </c>
      <c r="G26" s="15">
        <v>1813300</v>
      </c>
      <c r="H26" s="15">
        <v>1813300</v>
      </c>
      <c r="I26" s="15">
        <v>1813300</v>
      </c>
    </row>
    <row r="27" spans="1:9" ht="15" x14ac:dyDescent="0.2">
      <c r="A27" s="8" t="s">
        <v>28</v>
      </c>
      <c r="B27" s="8" t="s">
        <v>78</v>
      </c>
      <c r="C27" s="8" t="s">
        <v>56</v>
      </c>
      <c r="D27" s="8" t="s">
        <v>163</v>
      </c>
      <c r="E27" s="36">
        <v>44183</v>
      </c>
      <c r="F27" s="8" t="s">
        <v>149</v>
      </c>
      <c r="G27" s="15">
        <v>6000000</v>
      </c>
      <c r="H27" s="15">
        <v>6000000</v>
      </c>
      <c r="I27" s="15">
        <v>6000000</v>
      </c>
    </row>
    <row r="28" spans="1:9" ht="15" x14ac:dyDescent="0.2">
      <c r="A28" s="8" t="s">
        <v>29</v>
      </c>
      <c r="B28" s="8" t="s">
        <v>81</v>
      </c>
      <c r="C28" s="8" t="s">
        <v>59</v>
      </c>
      <c r="D28" s="8" t="s">
        <v>163</v>
      </c>
      <c r="E28" s="36">
        <v>44182</v>
      </c>
      <c r="F28" s="8" t="s">
        <v>52</v>
      </c>
      <c r="G28" s="15">
        <v>2266625</v>
      </c>
      <c r="H28" s="15">
        <v>2266625</v>
      </c>
      <c r="I28" s="15">
        <v>2266625</v>
      </c>
    </row>
    <row r="29" spans="1:9" ht="15" x14ac:dyDescent="0.2">
      <c r="A29" s="8" t="s">
        <v>29</v>
      </c>
      <c r="B29" s="8" t="s">
        <v>81</v>
      </c>
      <c r="C29" s="8" t="s">
        <v>61</v>
      </c>
      <c r="D29" s="8" t="s">
        <v>163</v>
      </c>
      <c r="E29" s="36">
        <v>44182</v>
      </c>
      <c r="F29" s="8" t="s">
        <v>52</v>
      </c>
      <c r="G29" s="15">
        <v>2629285</v>
      </c>
      <c r="H29" s="15">
        <v>2629285</v>
      </c>
      <c r="I29" s="15">
        <v>2629285</v>
      </c>
    </row>
    <row r="30" spans="1:9" ht="15" x14ac:dyDescent="0.2">
      <c r="A30" s="8" t="s">
        <v>29</v>
      </c>
      <c r="B30" s="8" t="s">
        <v>81</v>
      </c>
      <c r="C30" s="8" t="s">
        <v>202</v>
      </c>
      <c r="D30" s="8" t="s">
        <v>163</v>
      </c>
      <c r="E30" s="36">
        <v>44182</v>
      </c>
      <c r="F30" s="8" t="s">
        <v>52</v>
      </c>
      <c r="G30" s="15">
        <v>3717265</v>
      </c>
      <c r="H30" s="15">
        <v>3717265</v>
      </c>
      <c r="I30" s="15">
        <v>3717265</v>
      </c>
    </row>
    <row r="31" spans="1:9" ht="15" x14ac:dyDescent="0.2">
      <c r="A31" s="8" t="s">
        <v>29</v>
      </c>
      <c r="B31" s="8" t="s">
        <v>81</v>
      </c>
      <c r="C31" s="8" t="s">
        <v>58</v>
      </c>
      <c r="D31" s="8" t="s">
        <v>163</v>
      </c>
      <c r="E31" s="36">
        <v>44182</v>
      </c>
      <c r="F31" s="8" t="s">
        <v>52</v>
      </c>
      <c r="G31" s="15">
        <v>1994630</v>
      </c>
      <c r="H31" s="15">
        <v>1994630</v>
      </c>
      <c r="I31" s="15">
        <v>1994630</v>
      </c>
    </row>
    <row r="32" spans="1:9" ht="15" x14ac:dyDescent="0.2">
      <c r="A32" s="8" t="s">
        <v>29</v>
      </c>
      <c r="B32" s="8" t="s">
        <v>81</v>
      </c>
      <c r="C32" s="8" t="s">
        <v>56</v>
      </c>
      <c r="D32" s="8" t="s">
        <v>163</v>
      </c>
      <c r="E32" s="36">
        <v>44182</v>
      </c>
      <c r="F32" s="8" t="s">
        <v>52</v>
      </c>
      <c r="G32" s="15">
        <v>5439900</v>
      </c>
      <c r="H32" s="15">
        <v>5439900</v>
      </c>
      <c r="I32" s="15">
        <v>5439900</v>
      </c>
    </row>
    <row r="33" spans="1:9" ht="15" x14ac:dyDescent="0.2">
      <c r="A33" s="8" t="s">
        <v>30</v>
      </c>
      <c r="B33" s="8" t="s">
        <v>81</v>
      </c>
      <c r="C33" s="8" t="s">
        <v>56</v>
      </c>
      <c r="D33" s="8" t="s">
        <v>163</v>
      </c>
      <c r="E33" s="36">
        <v>44553</v>
      </c>
      <c r="F33" s="8" t="s">
        <v>52</v>
      </c>
      <c r="G33" s="15">
        <v>1813300</v>
      </c>
      <c r="H33" s="15">
        <v>1813300</v>
      </c>
      <c r="I33" s="15">
        <v>1813300</v>
      </c>
    </row>
    <row r="34" spans="1:9" ht="15" x14ac:dyDescent="0.2">
      <c r="A34" s="8" t="s">
        <v>10</v>
      </c>
      <c r="B34" s="8" t="s">
        <v>81</v>
      </c>
      <c r="C34" s="8" t="s">
        <v>56</v>
      </c>
      <c r="D34" s="8" t="s">
        <v>163</v>
      </c>
      <c r="E34" s="36">
        <v>44187</v>
      </c>
      <c r="F34" s="8" t="s">
        <v>52</v>
      </c>
      <c r="G34" s="15">
        <v>1813300</v>
      </c>
      <c r="H34" s="15">
        <v>1813300</v>
      </c>
      <c r="I34" s="15">
        <v>1813300</v>
      </c>
    </row>
    <row r="35" spans="1:9" ht="15" x14ac:dyDescent="0.2">
      <c r="A35" s="8" t="s">
        <v>11</v>
      </c>
      <c r="B35" s="8" t="s">
        <v>84</v>
      </c>
      <c r="C35" s="8" t="s">
        <v>58</v>
      </c>
      <c r="D35" s="8" t="s">
        <v>163</v>
      </c>
      <c r="E35" s="36">
        <v>44162</v>
      </c>
      <c r="F35" s="8" t="s">
        <v>149</v>
      </c>
      <c r="G35" s="15">
        <v>2600000</v>
      </c>
      <c r="H35" s="15">
        <v>2600000</v>
      </c>
      <c r="I35" s="15">
        <v>2600000</v>
      </c>
    </row>
    <row r="36" spans="1:9" ht="15" x14ac:dyDescent="0.2">
      <c r="A36" s="8" t="s">
        <v>11</v>
      </c>
      <c r="B36" s="8" t="s">
        <v>84</v>
      </c>
      <c r="C36" s="8" t="s">
        <v>56</v>
      </c>
      <c r="D36" s="8" t="s">
        <v>163</v>
      </c>
      <c r="E36" s="36">
        <v>44162</v>
      </c>
      <c r="F36" s="8" t="s">
        <v>149</v>
      </c>
      <c r="G36" s="15">
        <v>10000000</v>
      </c>
      <c r="H36" s="15">
        <v>10000000</v>
      </c>
      <c r="I36" s="15">
        <v>10000000</v>
      </c>
    </row>
    <row r="37" spans="1:9" ht="15" x14ac:dyDescent="0.2">
      <c r="A37" s="8" t="s">
        <v>12</v>
      </c>
      <c r="B37" s="8" t="s">
        <v>84</v>
      </c>
      <c r="C37" s="8" t="s">
        <v>58</v>
      </c>
      <c r="D37" s="8" t="s">
        <v>163</v>
      </c>
      <c r="E37" s="36">
        <v>44168</v>
      </c>
      <c r="F37" s="8" t="s">
        <v>52</v>
      </c>
      <c r="G37" s="15">
        <v>1994630</v>
      </c>
      <c r="H37" s="15">
        <v>1994630</v>
      </c>
      <c r="I37" s="15">
        <v>1994630</v>
      </c>
    </row>
    <row r="38" spans="1:9" ht="15" x14ac:dyDescent="0.2">
      <c r="A38" s="8" t="s">
        <v>31</v>
      </c>
      <c r="B38" s="8" t="s">
        <v>75</v>
      </c>
      <c r="C38" s="8" t="s">
        <v>59</v>
      </c>
      <c r="D38" s="8" t="s">
        <v>163</v>
      </c>
      <c r="E38" s="36">
        <v>44418</v>
      </c>
      <c r="F38" s="8" t="s">
        <v>149</v>
      </c>
      <c r="G38" s="15">
        <v>1800000</v>
      </c>
      <c r="H38" s="15">
        <v>1800000</v>
      </c>
      <c r="I38" s="15">
        <v>1800000</v>
      </c>
    </row>
    <row r="39" spans="1:9" ht="15" x14ac:dyDescent="0.2">
      <c r="A39" s="8" t="s">
        <v>31</v>
      </c>
      <c r="B39" s="8" t="s">
        <v>75</v>
      </c>
      <c r="C39" s="8" t="s">
        <v>62</v>
      </c>
      <c r="D39" s="8" t="s">
        <v>163</v>
      </c>
      <c r="E39" s="36">
        <v>44418</v>
      </c>
      <c r="F39" s="8" t="s">
        <v>149</v>
      </c>
      <c r="G39" s="15">
        <v>2000000</v>
      </c>
      <c r="H39" s="15">
        <v>2000000</v>
      </c>
      <c r="I39" s="15">
        <v>2000000</v>
      </c>
    </row>
    <row r="40" spans="1:9" ht="15" x14ac:dyDescent="0.2">
      <c r="A40" s="8" t="s">
        <v>32</v>
      </c>
      <c r="B40" s="8" t="s">
        <v>98</v>
      </c>
      <c r="C40" s="8" t="s">
        <v>60</v>
      </c>
      <c r="D40" s="8" t="s">
        <v>163</v>
      </c>
      <c r="E40" s="36">
        <v>44277</v>
      </c>
      <c r="F40" s="8" t="s">
        <v>149</v>
      </c>
      <c r="G40" s="15">
        <v>3000000</v>
      </c>
      <c r="H40" s="15">
        <v>3000000</v>
      </c>
      <c r="I40" s="15">
        <v>3000000</v>
      </c>
    </row>
    <row r="41" spans="1:9" ht="15" x14ac:dyDescent="0.2">
      <c r="A41" s="8" t="s">
        <v>32</v>
      </c>
      <c r="B41" s="8" t="s">
        <v>98</v>
      </c>
      <c r="C41" s="8" t="s">
        <v>56</v>
      </c>
      <c r="D41" s="8" t="s">
        <v>163</v>
      </c>
      <c r="E41" s="36">
        <v>44277</v>
      </c>
      <c r="F41" s="8" t="s">
        <v>149</v>
      </c>
      <c r="G41" s="15">
        <v>6000000</v>
      </c>
      <c r="H41" s="15">
        <v>6000000</v>
      </c>
      <c r="I41" s="15">
        <v>6000000</v>
      </c>
    </row>
    <row r="42" spans="1:9" ht="15" x14ac:dyDescent="0.2">
      <c r="A42" s="8" t="s">
        <v>33</v>
      </c>
      <c r="B42" s="8" t="s">
        <v>84</v>
      </c>
      <c r="C42" s="8" t="s">
        <v>202</v>
      </c>
      <c r="D42" s="8" t="s">
        <v>163</v>
      </c>
      <c r="E42" s="36">
        <v>44173</v>
      </c>
      <c r="F42" s="8" t="s">
        <v>149</v>
      </c>
      <c r="G42" s="15">
        <v>3100000</v>
      </c>
      <c r="H42" s="15">
        <v>3100000</v>
      </c>
      <c r="I42" s="15">
        <v>3100000</v>
      </c>
    </row>
    <row r="43" spans="1:9" ht="15" x14ac:dyDescent="0.2">
      <c r="A43" s="8" t="s">
        <v>33</v>
      </c>
      <c r="B43" s="8" t="s">
        <v>84</v>
      </c>
      <c r="C43" s="8" t="s">
        <v>58</v>
      </c>
      <c r="D43" s="8" t="s">
        <v>163</v>
      </c>
      <c r="E43" s="36">
        <v>44173</v>
      </c>
      <c r="F43" s="8" t="s">
        <v>149</v>
      </c>
      <c r="G43" s="15">
        <v>2400000</v>
      </c>
      <c r="H43" s="15">
        <v>2400000</v>
      </c>
      <c r="I43" s="15">
        <v>2400000</v>
      </c>
    </row>
    <row r="44" spans="1:9" ht="15" x14ac:dyDescent="0.2">
      <c r="A44" s="8" t="s">
        <v>33</v>
      </c>
      <c r="B44" s="8" t="s">
        <v>84</v>
      </c>
      <c r="C44" s="8" t="s">
        <v>56</v>
      </c>
      <c r="D44" s="8" t="s">
        <v>163</v>
      </c>
      <c r="E44" s="36">
        <v>44173</v>
      </c>
      <c r="F44" s="8" t="s">
        <v>149</v>
      </c>
      <c r="G44" s="15">
        <v>6000000</v>
      </c>
      <c r="H44" s="15">
        <v>6000000</v>
      </c>
      <c r="I44" s="15">
        <v>6000000</v>
      </c>
    </row>
    <row r="45" spans="1:9" ht="15" x14ac:dyDescent="0.2">
      <c r="A45" s="8" t="s">
        <v>14</v>
      </c>
      <c r="B45" s="8" t="s">
        <v>80</v>
      </c>
      <c r="C45" s="8" t="s">
        <v>202</v>
      </c>
      <c r="D45" s="8" t="s">
        <v>163</v>
      </c>
      <c r="E45" s="36">
        <v>44760</v>
      </c>
      <c r="F45" s="8" t="s">
        <v>149</v>
      </c>
      <c r="G45" s="15">
        <v>1000000</v>
      </c>
      <c r="H45" s="15">
        <v>1000000</v>
      </c>
      <c r="I45" s="15">
        <v>1000000</v>
      </c>
    </row>
    <row r="46" spans="1:9" ht="15" x14ac:dyDescent="0.2">
      <c r="A46" s="8" t="s">
        <v>14</v>
      </c>
      <c r="B46" s="8" t="s">
        <v>80</v>
      </c>
      <c r="C46" s="8" t="s">
        <v>58</v>
      </c>
      <c r="D46" s="8" t="s">
        <v>163</v>
      </c>
      <c r="E46" s="36">
        <v>44760</v>
      </c>
      <c r="F46" s="8" t="s">
        <v>149</v>
      </c>
      <c r="G46" s="15">
        <v>900000</v>
      </c>
      <c r="H46" s="15">
        <v>900000</v>
      </c>
      <c r="I46" s="15">
        <v>900000</v>
      </c>
    </row>
    <row r="47" spans="1:9" ht="15" x14ac:dyDescent="0.2">
      <c r="A47" s="8" t="s">
        <v>15</v>
      </c>
      <c r="B47" s="8" t="s">
        <v>78</v>
      </c>
      <c r="C47" s="8" t="s">
        <v>202</v>
      </c>
      <c r="D47" s="8" t="s">
        <v>163</v>
      </c>
      <c r="E47" s="36">
        <v>44488</v>
      </c>
      <c r="F47" s="8" t="s">
        <v>149</v>
      </c>
      <c r="G47" s="15">
        <v>4000000</v>
      </c>
      <c r="H47" s="15">
        <v>4000000</v>
      </c>
      <c r="I47" s="15">
        <v>4000000</v>
      </c>
    </row>
    <row r="48" spans="1:9" ht="15" x14ac:dyDescent="0.2">
      <c r="A48" s="8" t="s">
        <v>15</v>
      </c>
      <c r="B48" s="8" t="s">
        <v>78</v>
      </c>
      <c r="C48" s="8" t="s">
        <v>58</v>
      </c>
      <c r="D48" s="8" t="s">
        <v>163</v>
      </c>
      <c r="E48" s="36">
        <v>44488</v>
      </c>
      <c r="F48" s="8" t="s">
        <v>149</v>
      </c>
      <c r="G48" s="15">
        <v>2300000</v>
      </c>
      <c r="H48" s="15">
        <v>2300000</v>
      </c>
      <c r="I48" s="15">
        <v>2300000</v>
      </c>
    </row>
    <row r="49" spans="1:9" ht="15" x14ac:dyDescent="0.2">
      <c r="A49" s="8" t="s">
        <v>15</v>
      </c>
      <c r="B49" s="8" t="s">
        <v>78</v>
      </c>
      <c r="C49" s="8" t="s">
        <v>56</v>
      </c>
      <c r="D49" s="8" t="s">
        <v>163</v>
      </c>
      <c r="E49" s="36">
        <v>44162</v>
      </c>
      <c r="F49" s="8" t="s">
        <v>149</v>
      </c>
      <c r="G49" s="15">
        <v>10000000</v>
      </c>
      <c r="H49" s="15">
        <v>9999979</v>
      </c>
      <c r="I49" s="15">
        <v>9999979</v>
      </c>
    </row>
    <row r="50" spans="1:9" ht="15" x14ac:dyDescent="0.2">
      <c r="A50" s="8" t="s">
        <v>34</v>
      </c>
      <c r="B50" s="8" t="s">
        <v>80</v>
      </c>
      <c r="C50" s="8" t="s">
        <v>202</v>
      </c>
      <c r="D50" s="8" t="s">
        <v>163</v>
      </c>
      <c r="E50" s="36">
        <v>44524</v>
      </c>
      <c r="F50" s="8" t="s">
        <v>149</v>
      </c>
      <c r="G50" s="15">
        <v>1000000</v>
      </c>
      <c r="H50" s="15">
        <v>1000000</v>
      </c>
      <c r="I50" s="15">
        <v>1000000</v>
      </c>
    </row>
    <row r="51" spans="1:9" ht="15" x14ac:dyDescent="0.2">
      <c r="A51" s="8" t="s">
        <v>34</v>
      </c>
      <c r="B51" s="8" t="s">
        <v>80</v>
      </c>
      <c r="C51" s="8" t="s">
        <v>58</v>
      </c>
      <c r="D51" s="8" t="s">
        <v>163</v>
      </c>
      <c r="E51" s="36">
        <v>44524</v>
      </c>
      <c r="F51" s="8" t="s">
        <v>149</v>
      </c>
      <c r="G51" s="15">
        <v>900000</v>
      </c>
      <c r="H51" s="15">
        <v>900000</v>
      </c>
      <c r="I51" s="15">
        <v>900000</v>
      </c>
    </row>
    <row r="52" spans="1:9" ht="15" x14ac:dyDescent="0.2">
      <c r="A52" s="8" t="s">
        <v>35</v>
      </c>
      <c r="B52" s="8" t="s">
        <v>98</v>
      </c>
      <c r="C52" s="8" t="s">
        <v>59</v>
      </c>
      <c r="D52" s="8" t="s">
        <v>163</v>
      </c>
      <c r="E52" s="36">
        <v>44335</v>
      </c>
      <c r="F52" s="8" t="s">
        <v>149</v>
      </c>
      <c r="G52" s="15">
        <v>4400000</v>
      </c>
      <c r="H52" s="15">
        <v>4400000</v>
      </c>
      <c r="I52" s="15">
        <v>4400000</v>
      </c>
    </row>
    <row r="53" spans="1:9" ht="15" x14ac:dyDescent="0.2">
      <c r="A53" s="8" t="s">
        <v>35</v>
      </c>
      <c r="B53" s="8" t="s">
        <v>98</v>
      </c>
      <c r="C53" s="8" t="s">
        <v>202</v>
      </c>
      <c r="D53" s="8" t="s">
        <v>163</v>
      </c>
      <c r="E53" s="36">
        <v>44335</v>
      </c>
      <c r="F53" s="8" t="s">
        <v>149</v>
      </c>
      <c r="G53" s="15">
        <v>10000000</v>
      </c>
      <c r="H53" s="15">
        <v>10000000</v>
      </c>
      <c r="I53" s="15">
        <v>10000000</v>
      </c>
    </row>
    <row r="54" spans="1:9" ht="15" x14ac:dyDescent="0.2">
      <c r="A54" s="8" t="s">
        <v>35</v>
      </c>
      <c r="B54" s="8" t="s">
        <v>98</v>
      </c>
      <c r="C54" s="8" t="s">
        <v>58</v>
      </c>
      <c r="D54" s="8" t="s">
        <v>163</v>
      </c>
      <c r="E54" s="36">
        <v>44335</v>
      </c>
      <c r="F54" s="8" t="s">
        <v>149</v>
      </c>
      <c r="G54" s="15">
        <v>3800000</v>
      </c>
      <c r="H54" s="15">
        <v>3800000</v>
      </c>
      <c r="I54" s="15">
        <v>3800000</v>
      </c>
    </row>
    <row r="55" spans="1:9" ht="15" x14ac:dyDescent="0.2">
      <c r="A55" s="8" t="s">
        <v>35</v>
      </c>
      <c r="B55" s="8" t="s">
        <v>98</v>
      </c>
      <c r="C55" s="8" t="s">
        <v>56</v>
      </c>
      <c r="D55" s="8" t="s">
        <v>163</v>
      </c>
      <c r="E55" s="36">
        <v>44335</v>
      </c>
      <c r="F55" s="8" t="s">
        <v>149</v>
      </c>
      <c r="G55" s="15">
        <v>8000000</v>
      </c>
      <c r="H55" s="15">
        <v>8000000</v>
      </c>
      <c r="I55" s="15">
        <v>8000000</v>
      </c>
    </row>
    <row r="56" spans="1:9" ht="15" x14ac:dyDescent="0.2">
      <c r="A56" s="8" t="s">
        <v>16</v>
      </c>
      <c r="B56" s="8" t="s">
        <v>71</v>
      </c>
      <c r="C56" s="8" t="s">
        <v>58</v>
      </c>
      <c r="D56" s="8" t="s">
        <v>163</v>
      </c>
      <c r="E56" s="36">
        <v>44162</v>
      </c>
      <c r="F56" s="8" t="s">
        <v>149</v>
      </c>
      <c r="G56" s="15">
        <v>1000000</v>
      </c>
      <c r="H56" s="15">
        <v>1000000</v>
      </c>
      <c r="I56" s="15">
        <v>1000000</v>
      </c>
    </row>
    <row r="57" spans="1:9" ht="15" x14ac:dyDescent="0.2">
      <c r="A57" s="8" t="s">
        <v>36</v>
      </c>
      <c r="B57" s="8" t="s">
        <v>75</v>
      </c>
      <c r="C57" s="8" t="s">
        <v>59</v>
      </c>
      <c r="D57" s="8" t="s">
        <v>163</v>
      </c>
      <c r="E57" s="36">
        <v>44335</v>
      </c>
      <c r="F57" s="8" t="s">
        <v>149</v>
      </c>
      <c r="G57" s="15">
        <v>1800000</v>
      </c>
      <c r="H57" s="15">
        <v>1800000</v>
      </c>
      <c r="I57" s="15">
        <v>1800000</v>
      </c>
    </row>
    <row r="58" spans="1:9" ht="15" x14ac:dyDescent="0.2">
      <c r="A58" s="8" t="s">
        <v>36</v>
      </c>
      <c r="B58" s="8" t="s">
        <v>75</v>
      </c>
      <c r="C58" s="8" t="s">
        <v>62</v>
      </c>
      <c r="D58" s="8" t="s">
        <v>163</v>
      </c>
      <c r="E58" s="36">
        <v>44335</v>
      </c>
      <c r="F58" s="8" t="s">
        <v>149</v>
      </c>
      <c r="G58" s="15">
        <v>2000000</v>
      </c>
      <c r="H58" s="15">
        <v>2000000</v>
      </c>
      <c r="I58" s="15">
        <v>2000000</v>
      </c>
    </row>
    <row r="59" spans="1:9" ht="15" x14ac:dyDescent="0.2">
      <c r="A59" s="8" t="s">
        <v>17</v>
      </c>
      <c r="B59" s="8" t="s">
        <v>75</v>
      </c>
      <c r="C59" s="8" t="s">
        <v>59</v>
      </c>
      <c r="D59" s="8" t="s">
        <v>163</v>
      </c>
      <c r="E59" s="36">
        <v>44125</v>
      </c>
      <c r="F59" s="8" t="s">
        <v>149</v>
      </c>
      <c r="G59" s="15">
        <v>6400000</v>
      </c>
      <c r="H59" s="15">
        <v>6400000</v>
      </c>
      <c r="I59" s="15">
        <v>6400000</v>
      </c>
    </row>
    <row r="60" spans="1:9" ht="15" x14ac:dyDescent="0.2">
      <c r="A60" s="8" t="s">
        <v>17</v>
      </c>
      <c r="B60" s="8" t="s">
        <v>75</v>
      </c>
      <c r="C60" s="8" t="s">
        <v>63</v>
      </c>
      <c r="D60" s="8" t="s">
        <v>163</v>
      </c>
      <c r="E60" s="36">
        <v>44125</v>
      </c>
      <c r="F60" s="8" t="s">
        <v>149</v>
      </c>
      <c r="G60" s="15">
        <v>2500000</v>
      </c>
      <c r="H60" s="15">
        <v>2500000</v>
      </c>
      <c r="I60" s="15">
        <v>2500000</v>
      </c>
    </row>
    <row r="61" spans="1:9" ht="15" x14ac:dyDescent="0.2">
      <c r="A61" s="8" t="s">
        <v>17</v>
      </c>
      <c r="B61" s="8" t="s">
        <v>75</v>
      </c>
      <c r="C61" s="8" t="s">
        <v>62</v>
      </c>
      <c r="D61" s="8" t="s">
        <v>163</v>
      </c>
      <c r="E61" s="36">
        <v>44125</v>
      </c>
      <c r="F61" s="8" t="s">
        <v>149</v>
      </c>
      <c r="G61" s="15">
        <v>2000000</v>
      </c>
      <c r="H61" s="15">
        <v>2000000</v>
      </c>
      <c r="I61" s="15">
        <v>2000000</v>
      </c>
    </row>
    <row r="62" spans="1:9" ht="15" x14ac:dyDescent="0.2">
      <c r="A62" s="8" t="s">
        <v>37</v>
      </c>
      <c r="B62" s="8" t="s">
        <v>84</v>
      </c>
      <c r="C62" s="8" t="s">
        <v>56</v>
      </c>
      <c r="D62" s="8" t="s">
        <v>163</v>
      </c>
      <c r="E62" s="36">
        <v>44182</v>
      </c>
      <c r="F62" s="8" t="s">
        <v>52</v>
      </c>
      <c r="G62" s="15">
        <v>1813300</v>
      </c>
      <c r="H62" s="15">
        <v>1813300</v>
      </c>
      <c r="I62" s="15">
        <v>1813300</v>
      </c>
    </row>
    <row r="63" spans="1:9" ht="15" x14ac:dyDescent="0.2">
      <c r="A63" s="8" t="s">
        <v>38</v>
      </c>
      <c r="B63" s="8" t="s">
        <v>98</v>
      </c>
      <c r="C63" s="8" t="s">
        <v>59</v>
      </c>
      <c r="D63" s="8" t="s">
        <v>163</v>
      </c>
      <c r="E63" s="36">
        <v>44175</v>
      </c>
      <c r="F63" s="8" t="s">
        <v>149</v>
      </c>
      <c r="G63" s="15">
        <v>7000000</v>
      </c>
      <c r="H63" s="15">
        <v>7000000</v>
      </c>
      <c r="I63" s="15">
        <v>7000000</v>
      </c>
    </row>
    <row r="64" spans="1:9" ht="15" x14ac:dyDescent="0.2">
      <c r="A64" s="8" t="s">
        <v>38</v>
      </c>
      <c r="B64" s="8" t="s">
        <v>98</v>
      </c>
      <c r="C64" s="8" t="s">
        <v>63</v>
      </c>
      <c r="D64" s="8" t="s">
        <v>163</v>
      </c>
      <c r="E64" s="36">
        <v>44175</v>
      </c>
      <c r="F64" s="8" t="s">
        <v>149</v>
      </c>
      <c r="G64" s="15">
        <v>2500000</v>
      </c>
      <c r="H64" s="15">
        <v>2500000</v>
      </c>
      <c r="I64" s="15">
        <v>2500000</v>
      </c>
    </row>
    <row r="65" spans="1:9" ht="15" x14ac:dyDescent="0.2">
      <c r="A65" s="8" t="s">
        <v>38</v>
      </c>
      <c r="B65" s="8" t="s">
        <v>98</v>
      </c>
      <c r="C65" s="8" t="s">
        <v>61</v>
      </c>
      <c r="D65" s="8" t="s">
        <v>163</v>
      </c>
      <c r="E65" s="36">
        <v>44175</v>
      </c>
      <c r="F65" s="8" t="s">
        <v>149</v>
      </c>
      <c r="G65" s="15">
        <v>2900000</v>
      </c>
      <c r="H65" s="15">
        <v>2900000</v>
      </c>
      <c r="I65" s="15">
        <v>2900000</v>
      </c>
    </row>
    <row r="66" spans="1:9" ht="15" x14ac:dyDescent="0.2">
      <c r="A66" s="8" t="s">
        <v>38</v>
      </c>
      <c r="B66" s="8" t="s">
        <v>98</v>
      </c>
      <c r="C66" s="8" t="s">
        <v>58</v>
      </c>
      <c r="D66" s="8" t="s">
        <v>163</v>
      </c>
      <c r="E66" s="36">
        <v>44175</v>
      </c>
      <c r="F66" s="8" t="s">
        <v>149</v>
      </c>
      <c r="G66" s="15">
        <v>4000000</v>
      </c>
      <c r="H66" s="15">
        <v>4000000</v>
      </c>
      <c r="I66" s="15">
        <v>4000000</v>
      </c>
    </row>
    <row r="67" spans="1:9" ht="15" x14ac:dyDescent="0.2">
      <c r="A67" s="8" t="s">
        <v>38</v>
      </c>
      <c r="B67" s="8" t="s">
        <v>98</v>
      </c>
      <c r="C67" s="8" t="s">
        <v>56</v>
      </c>
      <c r="D67" s="8" t="s">
        <v>163</v>
      </c>
      <c r="E67" s="36">
        <v>44175</v>
      </c>
      <c r="F67" s="8" t="s">
        <v>149</v>
      </c>
      <c r="G67" s="15">
        <v>6000000</v>
      </c>
      <c r="H67" s="15">
        <v>6000000</v>
      </c>
      <c r="I67" s="15">
        <v>6000000</v>
      </c>
    </row>
    <row r="68" spans="1:9" ht="15" x14ac:dyDescent="0.2">
      <c r="A68" s="8" t="s">
        <v>18</v>
      </c>
      <c r="B68" s="8" t="s">
        <v>78</v>
      </c>
      <c r="C68" s="8" t="s">
        <v>202</v>
      </c>
      <c r="D68" s="8" t="s">
        <v>163</v>
      </c>
      <c r="E68" s="36">
        <v>44175</v>
      </c>
      <c r="F68" s="8" t="s">
        <v>149</v>
      </c>
      <c r="G68" s="15">
        <v>6300000</v>
      </c>
      <c r="H68" s="15">
        <v>6300000</v>
      </c>
      <c r="I68" s="15">
        <v>6300000</v>
      </c>
    </row>
    <row r="69" spans="1:9" ht="15" x14ac:dyDescent="0.2">
      <c r="A69" s="8" t="s">
        <v>18</v>
      </c>
      <c r="B69" s="8" t="s">
        <v>78</v>
      </c>
      <c r="C69" s="8" t="s">
        <v>56</v>
      </c>
      <c r="D69" s="8" t="s">
        <v>163</v>
      </c>
      <c r="E69" s="36">
        <v>44175</v>
      </c>
      <c r="F69" s="8" t="s">
        <v>149</v>
      </c>
      <c r="G69" s="15">
        <v>6000000</v>
      </c>
      <c r="H69" s="15">
        <v>6000000</v>
      </c>
      <c r="I69" s="15">
        <v>6000000</v>
      </c>
    </row>
    <row r="70" spans="1:9" ht="15" x14ac:dyDescent="0.2">
      <c r="A70" s="8" t="s">
        <v>19</v>
      </c>
      <c r="B70" s="8" t="s">
        <v>75</v>
      </c>
      <c r="C70" s="8" t="s">
        <v>59</v>
      </c>
      <c r="D70" s="8" t="s">
        <v>163</v>
      </c>
      <c r="E70" s="36">
        <v>44125</v>
      </c>
      <c r="F70" s="8" t="s">
        <v>149</v>
      </c>
      <c r="G70" s="15">
        <v>1800000</v>
      </c>
      <c r="H70" s="15">
        <v>1800000</v>
      </c>
      <c r="I70" s="15">
        <v>1800000</v>
      </c>
    </row>
    <row r="71" spans="1:9" ht="15" x14ac:dyDescent="0.2">
      <c r="A71" s="8" t="s">
        <v>39</v>
      </c>
      <c r="B71" s="8" t="s">
        <v>69</v>
      </c>
      <c r="C71" s="8" t="s">
        <v>58</v>
      </c>
      <c r="D71" s="8" t="s">
        <v>163</v>
      </c>
      <c r="E71" s="36">
        <v>44260</v>
      </c>
      <c r="F71" s="8" t="s">
        <v>149</v>
      </c>
      <c r="G71" s="15">
        <v>1100000</v>
      </c>
      <c r="H71" s="15">
        <v>1100000</v>
      </c>
      <c r="I71" s="15">
        <v>1100000</v>
      </c>
    </row>
    <row r="72" spans="1:9" ht="15" x14ac:dyDescent="0.2">
      <c r="A72" s="8" t="s">
        <v>40</v>
      </c>
      <c r="B72" s="8" t="s">
        <v>13</v>
      </c>
      <c r="C72" s="8" t="s">
        <v>56</v>
      </c>
      <c r="D72" s="8" t="s">
        <v>163</v>
      </c>
      <c r="E72" s="36">
        <v>44524</v>
      </c>
      <c r="F72" s="8" t="s">
        <v>52</v>
      </c>
      <c r="G72" s="15">
        <v>1813300</v>
      </c>
      <c r="H72" s="15">
        <v>1813300</v>
      </c>
      <c r="I72" s="15">
        <v>1813300</v>
      </c>
    </row>
    <row r="73" spans="1:9" ht="15" x14ac:dyDescent="0.2">
      <c r="A73" s="8" t="s">
        <v>20</v>
      </c>
      <c r="B73" s="8" t="s">
        <v>84</v>
      </c>
      <c r="C73" s="8" t="s">
        <v>61</v>
      </c>
      <c r="D73" s="8" t="s">
        <v>163</v>
      </c>
      <c r="E73" s="36">
        <v>44162</v>
      </c>
      <c r="F73" s="8" t="s">
        <v>149</v>
      </c>
      <c r="G73" s="15">
        <v>2900000</v>
      </c>
      <c r="H73" s="15">
        <v>2900000</v>
      </c>
      <c r="I73" s="15">
        <v>2900000</v>
      </c>
    </row>
    <row r="74" spans="1:9" ht="15" x14ac:dyDescent="0.2">
      <c r="A74" s="8" t="s">
        <v>20</v>
      </c>
      <c r="B74" s="8" t="s">
        <v>84</v>
      </c>
      <c r="C74" s="8" t="s">
        <v>56</v>
      </c>
      <c r="D74" s="8" t="s">
        <v>163</v>
      </c>
      <c r="E74" s="36">
        <v>44162</v>
      </c>
      <c r="F74" s="8" t="s">
        <v>149</v>
      </c>
      <c r="G74" s="15">
        <v>10000000</v>
      </c>
      <c r="H74" s="15">
        <v>10000000</v>
      </c>
      <c r="I74" s="15">
        <v>10000000</v>
      </c>
    </row>
    <row r="75" spans="1:9" ht="15" x14ac:dyDescent="0.2">
      <c r="A75" s="8" t="s">
        <v>41</v>
      </c>
      <c r="B75" s="8" t="s">
        <v>78</v>
      </c>
      <c r="C75" s="8" t="s">
        <v>202</v>
      </c>
      <c r="D75" s="8" t="s">
        <v>163</v>
      </c>
      <c r="E75" s="36">
        <v>44187</v>
      </c>
      <c r="F75" s="8" t="s">
        <v>149</v>
      </c>
      <c r="G75" s="15">
        <v>2900000</v>
      </c>
      <c r="H75" s="15">
        <v>2900000</v>
      </c>
      <c r="I75" s="15">
        <v>2900000</v>
      </c>
    </row>
    <row r="76" spans="1:9" ht="15" x14ac:dyDescent="0.2">
      <c r="A76" s="8" t="s">
        <v>41</v>
      </c>
      <c r="B76" s="8" t="s">
        <v>78</v>
      </c>
      <c r="C76" s="8" t="s">
        <v>56</v>
      </c>
      <c r="D76" s="8" t="s">
        <v>163</v>
      </c>
      <c r="E76" s="36">
        <v>44390</v>
      </c>
      <c r="F76" s="8" t="s">
        <v>149</v>
      </c>
      <c r="G76" s="15">
        <v>6000000</v>
      </c>
      <c r="H76" s="15">
        <v>6000000</v>
      </c>
      <c r="I76" s="15">
        <v>6000000</v>
      </c>
    </row>
    <row r="77" spans="1:9" ht="15" x14ac:dyDescent="0.2">
      <c r="A77" s="8" t="s">
        <v>21</v>
      </c>
      <c r="B77" s="8" t="s">
        <v>78</v>
      </c>
      <c r="C77" s="8" t="s">
        <v>202</v>
      </c>
      <c r="D77" s="8" t="s">
        <v>163</v>
      </c>
      <c r="E77" s="36">
        <v>44125</v>
      </c>
      <c r="F77" s="8" t="s">
        <v>149</v>
      </c>
      <c r="G77" s="15">
        <v>1000000</v>
      </c>
      <c r="H77" s="15">
        <v>1000000</v>
      </c>
      <c r="I77" s="15">
        <v>1000000</v>
      </c>
    </row>
    <row r="78" spans="1:9" ht="15" x14ac:dyDescent="0.2">
      <c r="A78" s="8" t="s">
        <v>21</v>
      </c>
      <c r="B78" s="8" t="s">
        <v>78</v>
      </c>
      <c r="C78" s="8" t="s">
        <v>58</v>
      </c>
      <c r="D78" s="8" t="s">
        <v>163</v>
      </c>
      <c r="E78" s="36">
        <v>44125</v>
      </c>
      <c r="F78" s="8" t="s">
        <v>149</v>
      </c>
      <c r="G78" s="15">
        <v>1000000</v>
      </c>
      <c r="H78" s="15">
        <v>1000000</v>
      </c>
      <c r="I78" s="15">
        <v>1000000</v>
      </c>
    </row>
    <row r="79" spans="1:9" ht="15" x14ac:dyDescent="0.2">
      <c r="A79" s="8" t="s">
        <v>21</v>
      </c>
      <c r="B79" s="8" t="s">
        <v>78</v>
      </c>
      <c r="C79" s="8" t="s">
        <v>56</v>
      </c>
      <c r="D79" s="8" t="s">
        <v>163</v>
      </c>
      <c r="E79" s="36">
        <v>44125</v>
      </c>
      <c r="F79" s="8" t="s">
        <v>149</v>
      </c>
      <c r="G79" s="15">
        <v>10000000</v>
      </c>
      <c r="H79" s="15">
        <v>10000000</v>
      </c>
      <c r="I79" s="15">
        <v>10000000</v>
      </c>
    </row>
    <row r="80" spans="1:9" ht="15" x14ac:dyDescent="0.2">
      <c r="A80" s="8" t="s">
        <v>42</v>
      </c>
      <c r="B80" s="8" t="s">
        <v>75</v>
      </c>
      <c r="C80" s="8" t="s">
        <v>60</v>
      </c>
      <c r="D80" s="8" t="s">
        <v>163</v>
      </c>
      <c r="E80" s="36">
        <v>44299</v>
      </c>
      <c r="F80" s="8" t="s">
        <v>149</v>
      </c>
      <c r="G80" s="15">
        <v>2000000</v>
      </c>
      <c r="H80" s="15">
        <v>2000000</v>
      </c>
      <c r="I80" s="15">
        <v>2000000</v>
      </c>
    </row>
    <row r="81" spans="1:9" ht="15" x14ac:dyDescent="0.2">
      <c r="A81" s="8" t="s">
        <v>43</v>
      </c>
      <c r="B81" s="8" t="s">
        <v>13</v>
      </c>
      <c r="C81" s="8" t="s">
        <v>58</v>
      </c>
      <c r="D81" s="8" t="s">
        <v>163</v>
      </c>
      <c r="E81" s="36">
        <v>44187</v>
      </c>
      <c r="F81" s="8" t="s">
        <v>52</v>
      </c>
      <c r="G81" s="15">
        <v>1087980</v>
      </c>
      <c r="H81" s="15">
        <v>1087980</v>
      </c>
      <c r="I81" s="15">
        <v>1087980</v>
      </c>
    </row>
    <row r="82" spans="1:9" ht="15" x14ac:dyDescent="0.2">
      <c r="A82" s="8" t="s">
        <v>44</v>
      </c>
      <c r="B82" s="8" t="s">
        <v>13</v>
      </c>
      <c r="C82" s="8" t="s">
        <v>58</v>
      </c>
      <c r="D82" s="8" t="s">
        <v>163</v>
      </c>
      <c r="E82" s="36">
        <v>44335</v>
      </c>
      <c r="F82" s="8" t="s">
        <v>149</v>
      </c>
      <c r="G82" s="15">
        <v>1500000</v>
      </c>
      <c r="H82" s="15">
        <v>1500000</v>
      </c>
      <c r="I82" s="15">
        <v>1500000</v>
      </c>
    </row>
    <row r="83" spans="1:9" ht="15" x14ac:dyDescent="0.2">
      <c r="A83" s="8" t="s">
        <v>45</v>
      </c>
      <c r="B83" s="8" t="s">
        <v>98</v>
      </c>
      <c r="C83" s="8" t="s">
        <v>58</v>
      </c>
      <c r="D83" s="8" t="s">
        <v>163</v>
      </c>
      <c r="E83" s="36">
        <v>44679</v>
      </c>
      <c r="F83" s="8" t="s">
        <v>149</v>
      </c>
      <c r="G83" s="15">
        <v>4000000</v>
      </c>
      <c r="H83" s="15">
        <v>4000000</v>
      </c>
      <c r="I83" s="15">
        <v>4000000</v>
      </c>
    </row>
    <row r="84" spans="1:9" ht="15" x14ac:dyDescent="0.2">
      <c r="A84" s="8" t="s">
        <v>45</v>
      </c>
      <c r="B84" s="8" t="s">
        <v>98</v>
      </c>
      <c r="C84" s="8" t="s">
        <v>56</v>
      </c>
      <c r="D84" s="8" t="s">
        <v>163</v>
      </c>
      <c r="E84" s="36">
        <v>44679</v>
      </c>
      <c r="F84" s="8" t="s">
        <v>149</v>
      </c>
      <c r="G84" s="15">
        <v>6000000</v>
      </c>
      <c r="H84" s="15">
        <v>6000000</v>
      </c>
      <c r="I84" s="15">
        <v>6000000</v>
      </c>
    </row>
    <row r="85" spans="1:9" ht="15" x14ac:dyDescent="0.2">
      <c r="A85" s="8" t="s">
        <v>46</v>
      </c>
      <c r="B85" s="8" t="s">
        <v>98</v>
      </c>
      <c r="C85" s="8" t="s">
        <v>59</v>
      </c>
      <c r="D85" s="8" t="s">
        <v>163</v>
      </c>
      <c r="E85" s="36">
        <v>44175</v>
      </c>
      <c r="F85" s="8" t="s">
        <v>149</v>
      </c>
      <c r="G85" s="15">
        <v>10000000</v>
      </c>
      <c r="H85" s="15">
        <v>10000000</v>
      </c>
      <c r="I85" s="15">
        <v>10000000</v>
      </c>
    </row>
    <row r="86" spans="1:9" ht="15" x14ac:dyDescent="0.2">
      <c r="A86" s="8" t="s">
        <v>46</v>
      </c>
      <c r="B86" s="8" t="s">
        <v>98</v>
      </c>
      <c r="C86" s="8" t="s">
        <v>61</v>
      </c>
      <c r="D86" s="8" t="s">
        <v>163</v>
      </c>
      <c r="E86" s="36">
        <v>44175</v>
      </c>
      <c r="F86" s="8" t="s">
        <v>149</v>
      </c>
      <c r="G86" s="15">
        <v>2900000</v>
      </c>
      <c r="H86" s="15">
        <v>2900000</v>
      </c>
      <c r="I86" s="15">
        <v>2900000</v>
      </c>
    </row>
    <row r="87" spans="1:9" ht="15" x14ac:dyDescent="0.2">
      <c r="A87" s="8" t="s">
        <v>46</v>
      </c>
      <c r="B87" s="8" t="s">
        <v>98</v>
      </c>
      <c r="C87" s="8" t="s">
        <v>62</v>
      </c>
      <c r="D87" s="8" t="s">
        <v>163</v>
      </c>
      <c r="E87" s="36">
        <v>44175</v>
      </c>
      <c r="F87" s="8" t="s">
        <v>149</v>
      </c>
      <c r="G87" s="15">
        <v>2000000</v>
      </c>
      <c r="H87" s="15">
        <v>2000000</v>
      </c>
      <c r="I87" s="15">
        <v>2000000</v>
      </c>
    </row>
    <row r="88" spans="1:9" ht="15" x14ac:dyDescent="0.2">
      <c r="A88" s="8" t="s">
        <v>46</v>
      </c>
      <c r="B88" s="8" t="s">
        <v>98</v>
      </c>
      <c r="C88" s="8" t="s">
        <v>56</v>
      </c>
      <c r="D88" s="8" t="s">
        <v>163</v>
      </c>
      <c r="E88" s="36">
        <v>44175</v>
      </c>
      <c r="F88" s="8" t="s">
        <v>149</v>
      </c>
      <c r="G88" s="15">
        <v>6000000</v>
      </c>
      <c r="H88" s="15">
        <v>6000000</v>
      </c>
      <c r="I88" s="15">
        <v>6000000</v>
      </c>
    </row>
    <row r="89" spans="1:9" ht="15" x14ac:dyDescent="0.2">
      <c r="A89" s="8" t="s">
        <v>47</v>
      </c>
      <c r="B89" s="8" t="s">
        <v>73</v>
      </c>
      <c r="C89" s="8" t="s">
        <v>58</v>
      </c>
      <c r="D89" s="8" t="s">
        <v>163</v>
      </c>
      <c r="E89" s="36">
        <v>44543</v>
      </c>
      <c r="F89" s="8" t="s">
        <v>149</v>
      </c>
      <c r="G89" s="15">
        <v>900000</v>
      </c>
      <c r="H89" s="15">
        <v>900000</v>
      </c>
      <c r="I89" s="15">
        <v>900000</v>
      </c>
    </row>
    <row r="90" spans="1:9" ht="15" x14ac:dyDescent="0.2">
      <c r="A90" s="8" t="s">
        <v>22</v>
      </c>
      <c r="B90" s="8" t="s">
        <v>98</v>
      </c>
      <c r="C90" s="8" t="s">
        <v>59</v>
      </c>
      <c r="D90" s="8" t="s">
        <v>163</v>
      </c>
      <c r="E90" s="36">
        <v>44125</v>
      </c>
      <c r="F90" s="8" t="s">
        <v>149</v>
      </c>
      <c r="G90" s="15">
        <v>4700000</v>
      </c>
      <c r="H90" s="15">
        <v>4700000</v>
      </c>
      <c r="I90" s="15">
        <v>4700000</v>
      </c>
    </row>
    <row r="91" spans="1:9" ht="15" x14ac:dyDescent="0.2">
      <c r="A91" s="8" t="s">
        <v>22</v>
      </c>
      <c r="B91" s="8" t="s">
        <v>98</v>
      </c>
      <c r="C91" s="8" t="s">
        <v>63</v>
      </c>
      <c r="D91" s="8" t="s">
        <v>163</v>
      </c>
      <c r="E91" s="36">
        <v>44125</v>
      </c>
      <c r="F91" s="8" t="s">
        <v>149</v>
      </c>
      <c r="G91" s="15">
        <v>2500000</v>
      </c>
      <c r="H91" s="15">
        <v>2500000</v>
      </c>
      <c r="I91" s="15">
        <v>2500000</v>
      </c>
    </row>
    <row r="92" spans="1:9" ht="15" x14ac:dyDescent="0.2">
      <c r="A92" s="8" t="s">
        <v>22</v>
      </c>
      <c r="B92" s="8" t="s">
        <v>98</v>
      </c>
      <c r="C92" s="8" t="s">
        <v>61</v>
      </c>
      <c r="D92" s="8" t="s">
        <v>163</v>
      </c>
      <c r="E92" s="36">
        <v>44125</v>
      </c>
      <c r="F92" s="8" t="s">
        <v>149</v>
      </c>
      <c r="G92" s="15">
        <v>2900000</v>
      </c>
      <c r="H92" s="15">
        <v>2900000</v>
      </c>
      <c r="I92" s="15">
        <v>2900000</v>
      </c>
    </row>
    <row r="93" spans="1:9" ht="15" x14ac:dyDescent="0.2">
      <c r="A93" s="8" t="s">
        <v>22</v>
      </c>
      <c r="B93" s="8" t="s">
        <v>98</v>
      </c>
      <c r="C93" s="8" t="s">
        <v>60</v>
      </c>
      <c r="D93" s="8" t="s">
        <v>163</v>
      </c>
      <c r="E93" s="36">
        <v>44141</v>
      </c>
      <c r="F93" s="8" t="s">
        <v>149</v>
      </c>
      <c r="G93" s="15">
        <v>3000000</v>
      </c>
      <c r="H93" s="15">
        <v>3000000</v>
      </c>
      <c r="I93" s="15">
        <v>3000000</v>
      </c>
    </row>
    <row r="94" spans="1:9" ht="15" x14ac:dyDescent="0.2">
      <c r="A94" s="8" t="s">
        <v>22</v>
      </c>
      <c r="B94" s="8" t="s">
        <v>98</v>
      </c>
      <c r="C94" s="8" t="s">
        <v>58</v>
      </c>
      <c r="D94" s="8" t="s">
        <v>163</v>
      </c>
      <c r="E94" s="36">
        <v>44125</v>
      </c>
      <c r="F94" s="8" t="s">
        <v>149</v>
      </c>
      <c r="G94" s="15">
        <v>4400000</v>
      </c>
      <c r="H94" s="15">
        <v>4400000</v>
      </c>
      <c r="I94" s="15">
        <v>4400000</v>
      </c>
    </row>
    <row r="95" spans="1:9" ht="15" x14ac:dyDescent="0.2">
      <c r="A95" s="8" t="s">
        <v>22</v>
      </c>
      <c r="B95" s="8" t="s">
        <v>98</v>
      </c>
      <c r="C95" s="8" t="s">
        <v>56</v>
      </c>
      <c r="D95" s="8" t="s">
        <v>163</v>
      </c>
      <c r="E95" s="36">
        <v>44125</v>
      </c>
      <c r="F95" s="8" t="s">
        <v>149</v>
      </c>
      <c r="G95" s="15">
        <v>6000000</v>
      </c>
      <c r="H95" s="15">
        <v>6000000</v>
      </c>
      <c r="I95" s="15">
        <v>6000000</v>
      </c>
    </row>
    <row r="96" spans="1:9" ht="15" x14ac:dyDescent="0.2">
      <c r="A96" s="8" t="s">
        <v>48</v>
      </c>
      <c r="B96" s="8" t="s">
        <v>71</v>
      </c>
      <c r="C96" s="8" t="s">
        <v>202</v>
      </c>
      <c r="D96" s="8" t="s">
        <v>163</v>
      </c>
      <c r="E96" s="36">
        <v>44168</v>
      </c>
      <c r="F96" s="8" t="s">
        <v>149</v>
      </c>
      <c r="G96" s="15">
        <v>3900000</v>
      </c>
      <c r="H96" s="15">
        <v>3900000</v>
      </c>
      <c r="I96" s="15">
        <v>3900000</v>
      </c>
    </row>
    <row r="97" spans="1:9" ht="15" x14ac:dyDescent="0.2">
      <c r="A97" s="8" t="s">
        <v>48</v>
      </c>
      <c r="B97" s="8" t="s">
        <v>71</v>
      </c>
      <c r="C97" s="8" t="s">
        <v>58</v>
      </c>
      <c r="D97" s="8" t="s">
        <v>163</v>
      </c>
      <c r="E97" s="36">
        <v>44168</v>
      </c>
      <c r="F97" s="8" t="s">
        <v>149</v>
      </c>
      <c r="G97" s="15">
        <v>2400000</v>
      </c>
      <c r="H97" s="15">
        <v>2400000</v>
      </c>
      <c r="I97" s="15">
        <v>2400000</v>
      </c>
    </row>
    <row r="98" spans="1:9" ht="15" x14ac:dyDescent="0.2">
      <c r="A98" s="8" t="s">
        <v>48</v>
      </c>
      <c r="B98" s="8" t="s">
        <v>71</v>
      </c>
      <c r="C98" s="8" t="s">
        <v>56</v>
      </c>
      <c r="D98" s="8" t="s">
        <v>163</v>
      </c>
      <c r="E98" s="36">
        <v>44168</v>
      </c>
      <c r="F98" s="8" t="s">
        <v>149</v>
      </c>
      <c r="G98" s="15">
        <v>10000000</v>
      </c>
      <c r="H98" s="15">
        <v>10000000</v>
      </c>
      <c r="I98" s="15">
        <v>10000000</v>
      </c>
    </row>
    <row r="99" spans="1:9" ht="15" x14ac:dyDescent="0.2">
      <c r="A99" s="8" t="s">
        <v>49</v>
      </c>
      <c r="B99" s="8" t="s">
        <v>78</v>
      </c>
      <c r="C99" s="8" t="s">
        <v>56</v>
      </c>
      <c r="D99" s="8" t="s">
        <v>163</v>
      </c>
      <c r="E99" s="36">
        <v>44162</v>
      </c>
      <c r="F99" s="8" t="s">
        <v>149</v>
      </c>
      <c r="G99" s="15">
        <v>6000000</v>
      </c>
      <c r="H99" s="15">
        <v>6000000</v>
      </c>
      <c r="I99" s="15">
        <v>6000000</v>
      </c>
    </row>
    <row r="100" spans="1:9" ht="15" x14ac:dyDescent="0.2">
      <c r="A100" s="8" t="s">
        <v>50</v>
      </c>
      <c r="B100" s="8" t="s">
        <v>98</v>
      </c>
      <c r="C100" s="8" t="s">
        <v>59</v>
      </c>
      <c r="D100" s="8" t="s">
        <v>163</v>
      </c>
      <c r="E100" s="36">
        <v>44182</v>
      </c>
      <c r="F100" s="8" t="s">
        <v>149</v>
      </c>
      <c r="G100" s="15">
        <v>3800000</v>
      </c>
      <c r="H100" s="15">
        <v>3800000</v>
      </c>
      <c r="I100" s="15">
        <v>3800000</v>
      </c>
    </row>
    <row r="101" spans="1:9" ht="15" x14ac:dyDescent="0.2">
      <c r="A101" s="8" t="s">
        <v>50</v>
      </c>
      <c r="B101" s="8" t="s">
        <v>98</v>
      </c>
      <c r="C101" s="8" t="s">
        <v>63</v>
      </c>
      <c r="D101" s="8" t="s">
        <v>163</v>
      </c>
      <c r="E101" s="36">
        <v>44182</v>
      </c>
      <c r="F101" s="8" t="s">
        <v>149</v>
      </c>
      <c r="G101" s="15">
        <v>2500000</v>
      </c>
      <c r="H101" s="15">
        <v>2500000</v>
      </c>
      <c r="I101" s="15">
        <v>2500000</v>
      </c>
    </row>
    <row r="102" spans="1:9" ht="15" x14ac:dyDescent="0.2">
      <c r="A102" s="8" t="s">
        <v>50</v>
      </c>
      <c r="B102" s="8" t="s">
        <v>98</v>
      </c>
      <c r="C102" s="8" t="s">
        <v>56</v>
      </c>
      <c r="D102" s="8" t="s">
        <v>163</v>
      </c>
      <c r="E102" s="36">
        <v>44182</v>
      </c>
      <c r="F102" s="8" t="s">
        <v>149</v>
      </c>
      <c r="G102" s="15">
        <v>6000000</v>
      </c>
      <c r="H102" s="15">
        <v>6000000</v>
      </c>
      <c r="I102" s="15">
        <v>6000000</v>
      </c>
    </row>
    <row r="103" spans="1:9" ht="15" x14ac:dyDescent="0.2">
      <c r="A103" s="8" t="s">
        <v>23</v>
      </c>
      <c r="B103" s="8" t="s">
        <v>98</v>
      </c>
      <c r="C103" s="8" t="s">
        <v>59</v>
      </c>
      <c r="D103" s="8" t="s">
        <v>163</v>
      </c>
      <c r="E103" s="36">
        <v>44162</v>
      </c>
      <c r="F103" s="8" t="s">
        <v>149</v>
      </c>
      <c r="G103" s="15">
        <v>10000000</v>
      </c>
      <c r="H103" s="15">
        <v>10000000</v>
      </c>
      <c r="I103" s="15">
        <v>10000000</v>
      </c>
    </row>
    <row r="104" spans="1:9" ht="15" x14ac:dyDescent="0.2">
      <c r="A104" s="8" t="s">
        <v>23</v>
      </c>
      <c r="B104" s="8" t="s">
        <v>98</v>
      </c>
      <c r="C104" s="8" t="s">
        <v>202</v>
      </c>
      <c r="D104" s="8" t="s">
        <v>163</v>
      </c>
      <c r="E104" s="36">
        <v>44162</v>
      </c>
      <c r="F104" s="8" t="s">
        <v>149</v>
      </c>
      <c r="G104" s="15">
        <v>10000000</v>
      </c>
      <c r="H104" s="15">
        <v>10000000</v>
      </c>
      <c r="I104" s="15">
        <v>10000000</v>
      </c>
    </row>
    <row r="105" spans="1:9" ht="15" x14ac:dyDescent="0.2">
      <c r="A105" s="8" t="s">
        <v>23</v>
      </c>
      <c r="B105" s="8" t="s">
        <v>98</v>
      </c>
      <c r="C105" s="8" t="s">
        <v>62</v>
      </c>
      <c r="D105" s="8" t="s">
        <v>163</v>
      </c>
      <c r="E105" s="36">
        <v>44162</v>
      </c>
      <c r="F105" s="8" t="s">
        <v>149</v>
      </c>
      <c r="G105" s="15">
        <v>2000000</v>
      </c>
      <c r="H105" s="15">
        <v>2000000</v>
      </c>
      <c r="I105" s="15">
        <v>2000000</v>
      </c>
    </row>
    <row r="106" spans="1:9" ht="15" x14ac:dyDescent="0.25">
      <c r="A106" s="16"/>
      <c r="B106" s="16"/>
      <c r="C106" s="16"/>
      <c r="D106" s="16"/>
      <c r="E106" s="34"/>
      <c r="F106" s="16"/>
      <c r="G106" s="16"/>
      <c r="H106" s="16"/>
      <c r="I106" s="16"/>
    </row>
    <row r="107" spans="1:9" ht="15" x14ac:dyDescent="0.25">
      <c r="A107" s="16"/>
      <c r="B107" s="16"/>
      <c r="C107" s="16"/>
      <c r="D107" s="16"/>
      <c r="E107" s="34"/>
      <c r="F107" s="16"/>
      <c r="G107" s="16"/>
      <c r="H107" s="16"/>
      <c r="I107" s="16"/>
    </row>
    <row r="108" spans="1:9" ht="15" x14ac:dyDescent="0.25">
      <c r="A108" s="16"/>
      <c r="B108" s="16"/>
      <c r="C108" s="16"/>
      <c r="D108" s="16"/>
      <c r="E108" s="34"/>
      <c r="F108" s="16"/>
      <c r="G108" s="16"/>
      <c r="H108" s="16"/>
      <c r="I108" s="16"/>
    </row>
    <row r="109" spans="1:9" ht="15" x14ac:dyDescent="0.25">
      <c r="A109" s="16"/>
      <c r="B109" s="16"/>
      <c r="C109" s="16"/>
      <c r="D109" s="16"/>
      <c r="E109" s="34"/>
      <c r="F109" s="16"/>
      <c r="G109" s="16"/>
      <c r="H109" s="16"/>
      <c r="I109" s="16"/>
    </row>
    <row r="110" spans="1:9" ht="83.1" customHeight="1" x14ac:dyDescent="0.25">
      <c r="A110" s="42" t="s">
        <v>150</v>
      </c>
      <c r="B110" s="42"/>
      <c r="C110" s="16"/>
      <c r="D110" s="16"/>
      <c r="E110" s="34"/>
      <c r="F110" s="16"/>
      <c r="G110" s="16"/>
      <c r="H110" s="16"/>
      <c r="I110" s="16"/>
    </row>
  </sheetData>
  <sheetProtection algorithmName="SHA-512" hashValue="wO0AO5FoBlC/uS42amdPbLDvtfEb5DM0HFiFca6zIEsLCIXQQMCvOIvyCrN0rQeFXXCqbRebdSt9ea0A17Bh9g==" saltValue="QY17KbBaV/Y+vg6rVor5mA==" spinCount="100000" sheet="1" sort="0" autoFilter="0" pivotTables="0"/>
  <mergeCells count="1">
    <mergeCell ref="A110:B110"/>
  </mergeCells>
  <pageMargins left="0.7" right="0.7" top="1.0389999999999999" bottom="0.75" header="0.3" footer="0.3"/>
  <pageSetup paperSize="8" scale="68" fitToHeight="0" orientation="landscape" r:id="rId2"/>
  <headerFooter>
    <oddHeader>&amp;L&amp;G&amp;C&amp;"Arial,Bold"&amp;18 2020-2022 Matching Funds Tracker&amp;"Arial,Regular"
&amp;16 19 September 2022</oddHeader>
    <oddFooter>&amp;CPage &amp;P of &amp;N</oddFooter>
  </headerFooter>
  <drawing r:id="rId3"/>
  <legacyDrawingHF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737C5-1562-461C-830B-C008A781B088}">
  <sheetPr>
    <tabColor rgb="FF92D050"/>
  </sheetPr>
  <dimension ref="A1:K364"/>
  <sheetViews>
    <sheetView topLeftCell="A2" zoomScale="70" zoomScaleNormal="70" workbookViewId="0">
      <selection activeCell="H7" sqref="H7"/>
    </sheetView>
  </sheetViews>
  <sheetFormatPr defaultColWidth="8.85546875" defaultRowHeight="15" x14ac:dyDescent="0.25"/>
  <cols>
    <col min="1" max="1" width="26.5703125" customWidth="1"/>
    <col min="2" max="2" width="28.42578125" customWidth="1"/>
    <col min="3" max="3" width="16.85546875" customWidth="1"/>
    <col min="4" max="4" width="46.7109375" bestFit="1" customWidth="1"/>
    <col min="5" max="5" width="18.5703125" customWidth="1"/>
    <col min="6" max="6" width="22.28515625" style="27" customWidth="1"/>
    <col min="7" max="7" width="11" customWidth="1"/>
    <col min="8" max="8" width="31" customWidth="1"/>
    <col min="9" max="9" width="27.85546875" style="7" bestFit="1" customWidth="1"/>
    <col min="10" max="10" width="38.42578125" style="7" customWidth="1"/>
    <col min="11" max="11" width="25.42578125" bestFit="1" customWidth="1"/>
  </cols>
  <sheetData>
    <row r="1" spans="1:11" x14ac:dyDescent="0.25">
      <c r="A1" t="s">
        <v>2</v>
      </c>
      <c r="B1" t="s">
        <v>3</v>
      </c>
      <c r="C1" t="s">
        <v>4</v>
      </c>
      <c r="D1" t="s">
        <v>53</v>
      </c>
      <c r="E1" t="s">
        <v>5</v>
      </c>
      <c r="F1" s="27" t="s">
        <v>54</v>
      </c>
      <c r="G1" t="s">
        <v>51</v>
      </c>
      <c r="H1" t="s">
        <v>197</v>
      </c>
      <c r="I1" s="7" t="s">
        <v>198</v>
      </c>
      <c r="J1" s="7" t="s">
        <v>55</v>
      </c>
      <c r="K1" t="s">
        <v>449</v>
      </c>
    </row>
    <row r="2" spans="1:11" x14ac:dyDescent="0.25">
      <c r="A2" s="7" t="str">
        <f>import[[#This Row],[Country or Multicountry]]</f>
        <v>Bangladesh</v>
      </c>
      <c r="B2" s="7" t="str">
        <f>INDEX(region[Region],MATCH(process[[#This Row],[Country]],region[Country or Multi- country],0))</f>
        <v>High Impact Asia</v>
      </c>
      <c r="C2" s="7" t="str">
        <f>import[[#This Row],[Priority Component]]</f>
        <v>Tuberculosis</v>
      </c>
      <c r="D2" s="7" t="str">
        <f>import[[#This Row],[Priority Area]]</f>
        <v>TB: Finding Missing People with TB</v>
      </c>
      <c r="E2" s="7" t="str">
        <f>IF('MF Tracker import'!L2="Grant Making","Grant Making","-")</f>
        <v>Grant Making</v>
      </c>
      <c r="F2" s="27">
        <f>import[[#This Row],[First Board Approval date]]</f>
        <v>44141</v>
      </c>
      <c r="G2" s="24" t="str">
        <f>IF('MF Tracker import'!D2="USD","US$",'MF Tracker import'!D2)</f>
        <v>US$</v>
      </c>
      <c r="H2" s="22">
        <f>IF('MF Tracker import'!E2=0,"",'MF Tracker import'!E2)</f>
        <v>10000000</v>
      </c>
      <c r="I2" s="22">
        <f>IF('MF Tracker import'!F2=0,0,'MF Tracker import'!F2)</f>
        <v>10000000</v>
      </c>
      <c r="J2" s="22">
        <f>IF('MF Tracker import'!I2=0,0,'MF Tracker import'!I2)</f>
        <v>10000000</v>
      </c>
      <c r="K2" s="22">
        <f>IF('MF Tracker import'!G2=0,0,'MF Tracker import'!G2)</f>
        <v>10000000</v>
      </c>
    </row>
    <row r="3" spans="1:11" x14ac:dyDescent="0.25">
      <c r="A3" s="7" t="str">
        <f>import[[#This Row],[Country or Multicountry]]</f>
        <v>Belarus</v>
      </c>
      <c r="B3" s="7" t="str">
        <f>INDEX(region[Region],MATCH(process[[#This Row],[Country]],region[Country or Multi- country],0))</f>
        <v>Eastern Europe and Central Asia</v>
      </c>
      <c r="C3" s="7" t="str">
        <f>import[[#This Row],[Priority Component]]</f>
        <v>HIV/AIDS</v>
      </c>
      <c r="D3" s="7" t="str">
        <f>import[[#This Row],[Priority Area]]</f>
        <v>HIV: Key Populations</v>
      </c>
      <c r="E3" s="7" t="str">
        <f>IF('MF Tracker import'!L3="Grant Making","Grant Making","-")</f>
        <v>Grant Making</v>
      </c>
      <c r="F3" s="27">
        <f>import[[#This Row],[First Board Approval date]]</f>
        <v>44488</v>
      </c>
      <c r="G3" s="24" t="str">
        <f>IF('MF Tracker import'!D3="USD","US$",'MF Tracker import'!D3)</f>
        <v>US$</v>
      </c>
      <c r="H3" s="22">
        <f>IF('MF Tracker import'!E3=0,"",'MF Tracker import'!E3)</f>
        <v>1000000</v>
      </c>
      <c r="I3" s="22">
        <f>IF('MF Tracker import'!F3=0,0,'MF Tracker import'!F3)</f>
        <v>1000000</v>
      </c>
      <c r="J3" s="22">
        <f>IF('MF Tracker import'!I3=0,0,'MF Tracker import'!I3)</f>
        <v>1000000</v>
      </c>
      <c r="K3" s="22">
        <f>IF('MF Tracker import'!G3=0,0,'MF Tracker import'!G3)</f>
        <v>0</v>
      </c>
    </row>
    <row r="4" spans="1:11" x14ac:dyDescent="0.25">
      <c r="A4" s="7" t="str">
        <f>import[[#This Row],[Country or Multicountry]]</f>
        <v>Benin</v>
      </c>
      <c r="B4" s="7" t="str">
        <f>INDEX(region[Region],MATCH(process[[#This Row],[Country]],region[Country or Multi- country],0))</f>
        <v>Central Africa</v>
      </c>
      <c r="C4" s="7" t="str">
        <f>import[[#This Row],[Priority Component]]</f>
        <v>HIV/AIDS</v>
      </c>
      <c r="D4" s="7" t="str">
        <f>import[[#This Row],[Priority Area]]</f>
        <v>HIV: Key Populations</v>
      </c>
      <c r="E4" s="7" t="str">
        <f>IF('MF Tracker import'!L4="Grant Making","Grant Making","-")</f>
        <v>Grant Making</v>
      </c>
      <c r="F4" s="27">
        <f>import[[#This Row],[First Board Approval date]]</f>
        <v>44183</v>
      </c>
      <c r="G4" s="24" t="str">
        <f>IF('MF Tracker import'!D4="USD","US$",'MF Tracker import'!D4)</f>
        <v>EUR</v>
      </c>
      <c r="H4" s="22">
        <f>IF('MF Tracker import'!E4=0,"",'MF Tracker import'!E4)</f>
        <v>1541305</v>
      </c>
      <c r="I4" s="22">
        <f>IF('MF Tracker import'!F4=0,0,'MF Tracker import'!F4)</f>
        <v>1541305</v>
      </c>
      <c r="J4" s="22">
        <f>IF('MF Tracker import'!I4=0,0,'MF Tracker import'!I4)</f>
        <v>1541305</v>
      </c>
      <c r="K4" s="22">
        <f>IF('MF Tracker import'!G4=0,0,'MF Tracker import'!G4)</f>
        <v>1541305</v>
      </c>
    </row>
    <row r="5" spans="1:11" x14ac:dyDescent="0.25">
      <c r="A5" s="7" t="str">
        <f>import[[#This Row],[Country or Multicountry]]</f>
        <v>Benin</v>
      </c>
      <c r="B5" s="7" t="str">
        <f>INDEX(region[Region],MATCH(process[[#This Row],[Country]],region[Country or Multi- country],0))</f>
        <v>Central Africa</v>
      </c>
      <c r="C5" s="7" t="str">
        <f>import[[#This Row],[Priority Component]]</f>
        <v>RSSH</v>
      </c>
      <c r="D5" s="7" t="str">
        <f>import[[#This Row],[Priority Area]]</f>
        <v>RSSH: Human Rights</v>
      </c>
      <c r="E5" s="7" t="str">
        <f>IF('MF Tracker import'!L5="Grant Making","Grant Making","-")</f>
        <v>Grant Making</v>
      </c>
      <c r="F5" s="27">
        <f>import[[#This Row],[First Board Approval date]]</f>
        <v>44735</v>
      </c>
      <c r="G5" s="24" t="str">
        <f>IF('MF Tracker import'!D5="USD","US$",'MF Tracker import'!D5)</f>
        <v>EUR</v>
      </c>
      <c r="H5" s="22">
        <f>IF('MF Tracker import'!E5=0,"",'MF Tracker import'!E5)</f>
        <v>1087980</v>
      </c>
      <c r="I5" s="22">
        <f>IF('MF Tracker import'!F5=0,0,'MF Tracker import'!F5)</f>
        <v>1087980</v>
      </c>
      <c r="J5" s="22">
        <f>IF('MF Tracker import'!I5=0,0,'MF Tracker import'!I5)</f>
        <v>1087980</v>
      </c>
      <c r="K5" s="22">
        <f>IF('MF Tracker import'!G5=0,0,'MF Tracker import'!G5)</f>
        <v>1087980</v>
      </c>
    </row>
    <row r="6" spans="1:11" x14ac:dyDescent="0.25">
      <c r="A6" s="7" t="str">
        <f>import[[#This Row],[Country or Multicountry]]</f>
        <v>Botswana</v>
      </c>
      <c r="B6" s="7" t="str">
        <f>INDEX(region[Region],MATCH(process[[#This Row],[Country]],region[Country or Multi- country],0))</f>
        <v>Southern and Eastern Africa</v>
      </c>
      <c r="C6" s="7" t="str">
        <f>import[[#This Row],[Priority Component]]</f>
        <v>HIV/AIDS</v>
      </c>
      <c r="D6" s="7" t="str">
        <f>import[[#This Row],[Priority Area]]</f>
        <v>HIV: Adolescent Girls and Young Women</v>
      </c>
      <c r="E6" s="7" t="str">
        <f>IF('MF Tracker import'!L6="Grant Making","Grant Making","-")</f>
        <v>Grant Making</v>
      </c>
      <c r="F6" s="27">
        <f>import[[#This Row],[First Board Approval date]]</f>
        <v>44524</v>
      </c>
      <c r="G6" s="24" t="str">
        <f>IF('MF Tracker import'!D6="USD","US$",'MF Tracker import'!D6)</f>
        <v>US$</v>
      </c>
      <c r="H6" s="22">
        <f>IF('MF Tracker import'!E6=0,"",'MF Tracker import'!E6)</f>
        <v>1800000</v>
      </c>
      <c r="I6" s="22">
        <f>IF('MF Tracker import'!F6=0,0,'MF Tracker import'!F6)</f>
        <v>1800000</v>
      </c>
      <c r="J6" s="22">
        <f>IF('MF Tracker import'!I6=0,0,'MF Tracker import'!I6)</f>
        <v>1800000</v>
      </c>
      <c r="K6" s="22">
        <f>IF('MF Tracker import'!G6=0,0,'MF Tracker import'!G6)</f>
        <v>1800000</v>
      </c>
    </row>
    <row r="7" spans="1:11" x14ac:dyDescent="0.25">
      <c r="A7" s="7" t="str">
        <f>import[[#This Row],[Country or Multicountry]]</f>
        <v>Botswana</v>
      </c>
      <c r="B7" s="7" t="str">
        <f>INDEX(region[Region],MATCH(process[[#This Row],[Country]],region[Country or Multi- country],0))</f>
        <v>Southern and Eastern Africa</v>
      </c>
      <c r="C7" s="7" t="str">
        <f>import[[#This Row],[Priority Component]]</f>
        <v>RSSH</v>
      </c>
      <c r="D7" s="7" t="str">
        <f>import[[#This Row],[Priority Area]]</f>
        <v>RSSH: Human Rights</v>
      </c>
      <c r="E7" s="7" t="str">
        <f>IF('MF Tracker import'!L7="Grant Making","Grant Making","-")</f>
        <v>Grant Making</v>
      </c>
      <c r="F7" s="27">
        <f>import[[#This Row],[First Board Approval date]]</f>
        <v>44524</v>
      </c>
      <c r="G7" s="24" t="str">
        <f>IF('MF Tracker import'!D7="USD","US$",'MF Tracker import'!D7)</f>
        <v>US$</v>
      </c>
      <c r="H7" s="22">
        <f>IF('MF Tracker import'!E7=0,"",'MF Tracker import'!E7)</f>
        <v>1000000</v>
      </c>
      <c r="I7" s="22">
        <f>IF('MF Tracker import'!F7=0,0,'MF Tracker import'!F7)</f>
        <v>1000000</v>
      </c>
      <c r="J7" s="22">
        <f>IF('MF Tracker import'!I7=0,0,'MF Tracker import'!I7)</f>
        <v>1000000</v>
      </c>
      <c r="K7" s="22">
        <f>IF('MF Tracker import'!G7=0,0,'MF Tracker import'!G7)</f>
        <v>1000000</v>
      </c>
    </row>
    <row r="8" spans="1:11" x14ac:dyDescent="0.25">
      <c r="A8" s="7" t="str">
        <f>import[[#This Row],[Country or Multicountry]]</f>
        <v>Burkina Faso</v>
      </c>
      <c r="B8" s="7" t="str">
        <f>INDEX(region[Region],MATCH(process[[#This Row],[Country]],region[Country or Multi- country],0))</f>
        <v>High Impact Africa 1</v>
      </c>
      <c r="C8" s="7" t="str">
        <f>import[[#This Row],[Priority Component]]</f>
        <v>RSSH</v>
      </c>
      <c r="D8" s="7" t="str">
        <f>import[[#This Row],[Priority Area]]</f>
        <v>RSSH: Data Science</v>
      </c>
      <c r="E8" s="7" t="str">
        <f>IF('MF Tracker import'!L8="Grant Making","Grant Making","-")</f>
        <v>Grant Making</v>
      </c>
      <c r="F8" s="27">
        <f>import[[#This Row],[First Board Approval date]]</f>
        <v>44141</v>
      </c>
      <c r="G8" s="24" t="str">
        <f>IF('MF Tracker import'!D8="USD","US$",'MF Tracker import'!D8)</f>
        <v>EUR</v>
      </c>
      <c r="H8" s="22">
        <f>IF('MF Tracker import'!E8=0,"",'MF Tracker import'!E8)</f>
        <v>1813300</v>
      </c>
      <c r="I8" s="22">
        <f>IF('MF Tracker import'!F8=0,0,'MF Tracker import'!F8)</f>
        <v>1813300</v>
      </c>
      <c r="J8" s="22">
        <f>IF('MF Tracker import'!I8=0,0,'MF Tracker import'!I8)</f>
        <v>1813300</v>
      </c>
      <c r="K8" s="22">
        <f>IF('MF Tracker import'!G8=0,0,'MF Tracker import'!G8)</f>
        <v>1813300</v>
      </c>
    </row>
    <row r="9" spans="1:11" x14ac:dyDescent="0.25">
      <c r="A9" s="7" t="str">
        <f>import[[#This Row],[Country or Multicountry]]</f>
        <v>Burkina Faso</v>
      </c>
      <c r="B9" s="7" t="str">
        <f>INDEX(region[Region],MATCH(process[[#This Row],[Country]],region[Country or Multi- country],0))</f>
        <v>High Impact Africa 1</v>
      </c>
      <c r="C9" s="7" t="str">
        <f>import[[#This Row],[Priority Component]]</f>
        <v>Tuberculosis</v>
      </c>
      <c r="D9" s="7" t="str">
        <f>import[[#This Row],[Priority Area]]</f>
        <v>TB: Finding Missing People with TB</v>
      </c>
      <c r="E9" s="7" t="str">
        <f>IF('MF Tracker import'!L9="Grant Making","Grant Making","-")</f>
        <v>Grant Making</v>
      </c>
      <c r="F9" s="27">
        <f>import[[#This Row],[First Board Approval date]]</f>
        <v>44183</v>
      </c>
      <c r="G9" s="24" t="str">
        <f>IF('MF Tracker import'!D9="USD","US$",'MF Tracker import'!D9)</f>
        <v>EUR</v>
      </c>
      <c r="H9" s="22">
        <f>IF('MF Tracker import'!E9=0,"",'MF Tracker import'!E9)</f>
        <v>1813300</v>
      </c>
      <c r="I9" s="22">
        <f>IF('MF Tracker import'!F9=0,0,'MF Tracker import'!F9)</f>
        <v>1813300</v>
      </c>
      <c r="J9" s="22">
        <f>IF('MF Tracker import'!I9=0,0,'MF Tracker import'!I9)</f>
        <v>1813300</v>
      </c>
      <c r="K9" s="22">
        <f>IF('MF Tracker import'!G9=0,0,'MF Tracker import'!G9)</f>
        <v>1813300</v>
      </c>
    </row>
    <row r="10" spans="1:11" x14ac:dyDescent="0.25">
      <c r="A10" s="7" t="str">
        <f>import[[#This Row],[Country or Multicountry]]</f>
        <v>Cambodia</v>
      </c>
      <c r="B10" s="7" t="str">
        <f>INDEX(region[Region],MATCH(process[[#This Row],[Country]],region[Country or Multi- country],0))</f>
        <v>High Impact Asia</v>
      </c>
      <c r="C10" s="7" t="str">
        <f>import[[#This Row],[Priority Component]]</f>
        <v>Tuberculosis</v>
      </c>
      <c r="D10" s="7" t="str">
        <f>import[[#This Row],[Priority Area]]</f>
        <v>TB: Finding Missing People with TB</v>
      </c>
      <c r="E10" s="7" t="str">
        <f>IF('MF Tracker import'!L10="Grant Making","Grant Making","-")</f>
        <v>Grant Making</v>
      </c>
      <c r="F10" s="27">
        <f>import[[#This Row],[First Board Approval date]]</f>
        <v>44183</v>
      </c>
      <c r="G10" s="24" t="str">
        <f>IF('MF Tracker import'!D10="USD","US$",'MF Tracker import'!D10)</f>
        <v>US$</v>
      </c>
      <c r="H10" s="22">
        <f>IF('MF Tracker import'!E10=0,"",'MF Tracker import'!E10)</f>
        <v>6000000</v>
      </c>
      <c r="I10" s="22">
        <f>IF('MF Tracker import'!F10=0,0,'MF Tracker import'!F10)</f>
        <v>6000000</v>
      </c>
      <c r="J10" s="22">
        <f>IF('MF Tracker import'!I10=0,0,'MF Tracker import'!I10)</f>
        <v>6000000</v>
      </c>
      <c r="K10" s="22">
        <f>IF('MF Tracker import'!G10=0,0,'MF Tracker import'!G10)</f>
        <v>6000000</v>
      </c>
    </row>
    <row r="11" spans="1:11" x14ac:dyDescent="0.25">
      <c r="A11" s="7" t="str">
        <f>import[[#This Row],[Country or Multicountry]]</f>
        <v>Cameroon</v>
      </c>
      <c r="B11" s="7" t="str">
        <f>INDEX(region[Region],MATCH(process[[#This Row],[Country]],region[Country or Multi- country],0))</f>
        <v>Central Africa</v>
      </c>
      <c r="C11" s="7" t="str">
        <f>import[[#This Row],[Priority Component]]</f>
        <v>HIV/AIDS</v>
      </c>
      <c r="D11" s="7" t="str">
        <f>import[[#This Row],[Priority Area]]</f>
        <v>HIV: Adolescent Girls and Young Women</v>
      </c>
      <c r="E11" s="7" t="str">
        <f>IF('MF Tracker import'!L11="Grant Making","Grant Making","-")</f>
        <v>Grant Making</v>
      </c>
      <c r="F11" s="27">
        <f>import[[#This Row],[First Board Approval date]]</f>
        <v>44182</v>
      </c>
      <c r="G11" s="24" t="str">
        <f>IF('MF Tracker import'!D11="USD","US$",'MF Tracker import'!D11)</f>
        <v>EUR</v>
      </c>
      <c r="H11" s="22">
        <f>IF('MF Tracker import'!E11=0,"",'MF Tracker import'!E11)</f>
        <v>2266625</v>
      </c>
      <c r="I11" s="22">
        <f>IF('MF Tracker import'!F11=0,0,'MF Tracker import'!F11)</f>
        <v>2266625</v>
      </c>
      <c r="J11" s="22">
        <f>IF('MF Tracker import'!I11=0,0,'MF Tracker import'!I11)</f>
        <v>2266625</v>
      </c>
      <c r="K11" s="22">
        <f>IF('MF Tracker import'!G11=0,0,'MF Tracker import'!G11)</f>
        <v>2266625</v>
      </c>
    </row>
    <row r="12" spans="1:11" x14ac:dyDescent="0.25">
      <c r="A12" s="7" t="str">
        <f>import[[#This Row],[Country or Multicountry]]</f>
        <v>Cameroon</v>
      </c>
      <c r="B12" s="7" t="str">
        <f>INDEX(region[Region],MATCH(process[[#This Row],[Country]],region[Country or Multi- country],0))</f>
        <v>Central Africa</v>
      </c>
      <c r="C12" s="7" t="str">
        <f>import[[#This Row],[Priority Component]]</f>
        <v>HIV/AIDS</v>
      </c>
      <c r="D12" s="7" t="str">
        <f>import[[#This Row],[Priority Area]]</f>
        <v>HIV: Differentiated HIV Service Delivery - Self testing</v>
      </c>
      <c r="E12" s="7" t="str">
        <f>IF('MF Tracker import'!L12="Grant Making","Grant Making","-")</f>
        <v>Grant Making</v>
      </c>
      <c r="F12" s="27">
        <f>import[[#This Row],[First Board Approval date]]</f>
        <v>44182</v>
      </c>
      <c r="G12" s="24" t="str">
        <f>IF('MF Tracker import'!D12="USD","US$",'MF Tracker import'!D12)</f>
        <v>EUR</v>
      </c>
      <c r="H12" s="22">
        <f>IF('MF Tracker import'!E12=0,"",'MF Tracker import'!E12)</f>
        <v>2629285</v>
      </c>
      <c r="I12" s="22">
        <f>IF('MF Tracker import'!F12=0,0,'MF Tracker import'!F12)</f>
        <v>2629285</v>
      </c>
      <c r="J12" s="22">
        <f>IF('MF Tracker import'!I12=0,0,'MF Tracker import'!I12)</f>
        <v>2629285</v>
      </c>
      <c r="K12" s="22">
        <f>IF('MF Tracker import'!G12=0,0,'MF Tracker import'!G12)</f>
        <v>2629285</v>
      </c>
    </row>
    <row r="13" spans="1:11" x14ac:dyDescent="0.25">
      <c r="A13" s="7" t="str">
        <f>import[[#This Row],[Country or Multicountry]]</f>
        <v>Cameroon</v>
      </c>
      <c r="B13" s="7" t="str">
        <f>INDEX(region[Region],MATCH(process[[#This Row],[Country]],region[Country or Multi- country],0))</f>
        <v>Central Africa</v>
      </c>
      <c r="C13" s="7" t="str">
        <f>import[[#This Row],[Priority Component]]</f>
        <v>HIV/AIDS</v>
      </c>
      <c r="D13" s="7" t="str">
        <f>import[[#This Row],[Priority Area]]</f>
        <v>HIV: Key Populations</v>
      </c>
      <c r="E13" s="7" t="str">
        <f>IF('MF Tracker import'!L13="Grant Making","Grant Making","-")</f>
        <v>Grant Making</v>
      </c>
      <c r="F13" s="27">
        <f>import[[#This Row],[First Board Approval date]]</f>
        <v>44182</v>
      </c>
      <c r="G13" s="24" t="str">
        <f>IF('MF Tracker import'!D13="USD","US$",'MF Tracker import'!D13)</f>
        <v>EUR</v>
      </c>
      <c r="H13" s="22">
        <f>IF('MF Tracker import'!E13=0,"",'MF Tracker import'!E13)</f>
        <v>3717265</v>
      </c>
      <c r="I13" s="22">
        <f>IF('MF Tracker import'!F13=0,0,'MF Tracker import'!F13)</f>
        <v>3717265</v>
      </c>
      <c r="J13" s="22">
        <f>IF('MF Tracker import'!I13=0,0,'MF Tracker import'!I13)</f>
        <v>3717265</v>
      </c>
      <c r="K13" s="22">
        <f>IF('MF Tracker import'!G13=0,0,'MF Tracker import'!G13)</f>
        <v>3717265</v>
      </c>
    </row>
    <row r="14" spans="1:11" x14ac:dyDescent="0.25">
      <c r="A14" s="7" t="str">
        <f>import[[#This Row],[Country or Multicountry]]</f>
        <v>Cameroon</v>
      </c>
      <c r="B14" s="7" t="str">
        <f>INDEX(region[Region],MATCH(process[[#This Row],[Country]],region[Country or Multi- country],0))</f>
        <v>Central Africa</v>
      </c>
      <c r="C14" s="7" t="str">
        <f>import[[#This Row],[Priority Component]]</f>
        <v>RSSH</v>
      </c>
      <c r="D14" s="7" t="str">
        <f>import[[#This Row],[Priority Area]]</f>
        <v>RSSH: Human Rights</v>
      </c>
      <c r="E14" s="7" t="str">
        <f>IF('MF Tracker import'!L14="Grant Making","Grant Making","-")</f>
        <v>Grant Making</v>
      </c>
      <c r="F14" s="27">
        <f>import[[#This Row],[First Board Approval date]]</f>
        <v>44182</v>
      </c>
      <c r="G14" s="24" t="str">
        <f>IF('MF Tracker import'!D14="USD","US$",'MF Tracker import'!D14)</f>
        <v>EUR</v>
      </c>
      <c r="H14" s="22">
        <f>IF('MF Tracker import'!E14=0,"",'MF Tracker import'!E14)</f>
        <v>1994630</v>
      </c>
      <c r="I14" s="22">
        <f>IF('MF Tracker import'!F14=0,0,'MF Tracker import'!F14)</f>
        <v>1994630</v>
      </c>
      <c r="J14" s="22">
        <f>IF('MF Tracker import'!I14=0,0,'MF Tracker import'!I14)</f>
        <v>1994630</v>
      </c>
      <c r="K14" s="22">
        <f>IF('MF Tracker import'!G14=0,0,'MF Tracker import'!G14)</f>
        <v>1994630</v>
      </c>
    </row>
    <row r="15" spans="1:11" x14ac:dyDescent="0.25">
      <c r="A15" s="7" t="str">
        <f>import[[#This Row],[Country or Multicountry]]</f>
        <v>Cameroon</v>
      </c>
      <c r="B15" s="7" t="str">
        <f>INDEX(region[Region],MATCH(process[[#This Row],[Country]],region[Country or Multi- country],0))</f>
        <v>Central Africa</v>
      </c>
      <c r="C15" s="7" t="str">
        <f>import[[#This Row],[Priority Component]]</f>
        <v>Tuberculosis</v>
      </c>
      <c r="D15" s="7" t="str">
        <f>import[[#This Row],[Priority Area]]</f>
        <v>TB: Finding Missing People with TB</v>
      </c>
      <c r="E15" s="7" t="str">
        <f>IF('MF Tracker import'!L15="Grant Making","Grant Making","-")</f>
        <v>Grant Making</v>
      </c>
      <c r="F15" s="27">
        <f>import[[#This Row],[First Board Approval date]]</f>
        <v>44182</v>
      </c>
      <c r="G15" s="24" t="str">
        <f>IF('MF Tracker import'!D15="USD","US$",'MF Tracker import'!D15)</f>
        <v>EUR</v>
      </c>
      <c r="H15" s="22">
        <f>IF('MF Tracker import'!E15=0,"",'MF Tracker import'!E15)</f>
        <v>5439900</v>
      </c>
      <c r="I15" s="22">
        <f>IF('MF Tracker import'!F15=0,0,'MF Tracker import'!F15)</f>
        <v>5439900</v>
      </c>
      <c r="J15" s="22">
        <f>IF('MF Tracker import'!I15=0,0,'MF Tracker import'!I15)</f>
        <v>5439900</v>
      </c>
      <c r="K15" s="22">
        <f>IF('MF Tracker import'!G15=0,0,'MF Tracker import'!G15)</f>
        <v>5439900</v>
      </c>
    </row>
    <row r="16" spans="1:11" x14ac:dyDescent="0.25">
      <c r="A16" s="7" t="str">
        <f>import[[#This Row],[Country or Multicountry]]</f>
        <v>Chad</v>
      </c>
      <c r="B16" s="7" t="str">
        <f>INDEX(region[Region],MATCH(process[[#This Row],[Country]],region[Country or Multi- country],0))</f>
        <v>Central Africa</v>
      </c>
      <c r="C16" s="7" t="str">
        <f>import[[#This Row],[Priority Component]]</f>
        <v>Tuberculosis</v>
      </c>
      <c r="D16" s="7" t="str">
        <f>import[[#This Row],[Priority Area]]</f>
        <v>TB: Finding Missing People with TB</v>
      </c>
      <c r="E16" s="7" t="str">
        <f>IF('MF Tracker import'!L16="Grant Making","Grant Making","-")</f>
        <v>Grant Making</v>
      </c>
      <c r="F16" s="27">
        <f>import[[#This Row],[First Board Approval date]]</f>
        <v>44553</v>
      </c>
      <c r="G16" s="24" t="str">
        <f>IF('MF Tracker import'!D16="USD","US$",'MF Tracker import'!D16)</f>
        <v>EUR</v>
      </c>
      <c r="H16" s="22">
        <f>IF('MF Tracker import'!E16=0,"",'MF Tracker import'!E16)</f>
        <v>1813300</v>
      </c>
      <c r="I16" s="22">
        <f>IF('MF Tracker import'!F16=0,0,'MF Tracker import'!F16)</f>
        <v>1813300</v>
      </c>
      <c r="J16" s="22">
        <f>IF('MF Tracker import'!I16=0,0,'MF Tracker import'!I16)</f>
        <v>1813300</v>
      </c>
      <c r="K16" s="22">
        <f>IF('MF Tracker import'!G16=0,0,'MF Tracker import'!G16)</f>
        <v>1813300</v>
      </c>
    </row>
    <row r="17" spans="1:11" x14ac:dyDescent="0.25">
      <c r="A17" s="7" t="str">
        <f>import[[#This Row],[Country or Multicountry]]</f>
        <v>Congo</v>
      </c>
      <c r="B17" s="7" t="str">
        <f>INDEX(region[Region],MATCH(process[[#This Row],[Country]],region[Country or Multi- country],0))</f>
        <v>Central Africa</v>
      </c>
      <c r="C17" s="7" t="str">
        <f>import[[#This Row],[Priority Component]]</f>
        <v>Tuberculosis</v>
      </c>
      <c r="D17" s="7" t="str">
        <f>import[[#This Row],[Priority Area]]</f>
        <v>TB: Finding Missing People with TB</v>
      </c>
      <c r="E17" s="7" t="str">
        <f>IF('MF Tracker import'!L17="Grant Making","Grant Making","-")</f>
        <v>Grant Making</v>
      </c>
      <c r="F17" s="27">
        <f>import[[#This Row],[First Board Approval date]]</f>
        <v>44187</v>
      </c>
      <c r="G17" s="24" t="str">
        <f>IF('MF Tracker import'!D17="USD","US$",'MF Tracker import'!D17)</f>
        <v>EUR</v>
      </c>
      <c r="H17" s="22">
        <f>IF('MF Tracker import'!E17=0,"",'MF Tracker import'!E17)</f>
        <v>1813300</v>
      </c>
      <c r="I17" s="22">
        <f>IF('MF Tracker import'!F17=0,0,'MF Tracker import'!F17)</f>
        <v>1813300</v>
      </c>
      <c r="J17" s="22">
        <f>IF('MF Tracker import'!I17=0,0,'MF Tracker import'!I17)</f>
        <v>1813300</v>
      </c>
      <c r="K17" s="22">
        <f>IF('MF Tracker import'!G17=0,0,'MF Tracker import'!G17)</f>
        <v>1813300</v>
      </c>
    </row>
    <row r="18" spans="1:11" x14ac:dyDescent="0.25">
      <c r="A18" s="7" t="str">
        <f>import[[#This Row],[Country or Multicountry]]</f>
        <v>Congo (Democratic Republic)</v>
      </c>
      <c r="B18" s="7" t="str">
        <f>INDEX(region[Region],MATCH(process[[#This Row],[Country]],region[Country or Multi- country],0))</f>
        <v>High Impact Africa 1</v>
      </c>
      <c r="C18" s="7" t="str">
        <f>import[[#This Row],[Priority Component]]</f>
        <v>RSSH</v>
      </c>
      <c r="D18" s="7" t="str">
        <f>import[[#This Row],[Priority Area]]</f>
        <v>RSSH: Human Rights</v>
      </c>
      <c r="E18" s="7" t="str">
        <f>IF('MF Tracker import'!L18="Grant Making","Grant Making","-")</f>
        <v>Grant Making</v>
      </c>
      <c r="F18" s="27">
        <f>import[[#This Row],[First Board Approval date]]</f>
        <v>44162</v>
      </c>
      <c r="G18" s="24" t="str">
        <f>IF('MF Tracker import'!D18="USD","US$",'MF Tracker import'!D18)</f>
        <v>US$</v>
      </c>
      <c r="H18" s="22">
        <f>IF('MF Tracker import'!E18=0,"",'MF Tracker import'!E18)</f>
        <v>2600000</v>
      </c>
      <c r="I18" s="22">
        <f>IF('MF Tracker import'!F18=0,0,'MF Tracker import'!F18)</f>
        <v>2600000</v>
      </c>
      <c r="J18" s="22">
        <f>IF('MF Tracker import'!I18=0,0,'MF Tracker import'!I18)</f>
        <v>2600000</v>
      </c>
      <c r="K18" s="22">
        <f>IF('MF Tracker import'!G18=0,0,'MF Tracker import'!G18)</f>
        <v>2600000</v>
      </c>
    </row>
    <row r="19" spans="1:11" x14ac:dyDescent="0.25">
      <c r="A19" s="7" t="str">
        <f>import[[#This Row],[Country or Multicountry]]</f>
        <v>Congo (Democratic Republic)</v>
      </c>
      <c r="B19" s="7" t="str">
        <f>INDEX(region[Region],MATCH(process[[#This Row],[Country]],region[Country or Multi- country],0))</f>
        <v>High Impact Africa 1</v>
      </c>
      <c r="C19" s="7" t="str">
        <f>import[[#This Row],[Priority Component]]</f>
        <v>Tuberculosis</v>
      </c>
      <c r="D19" s="7" t="str">
        <f>import[[#This Row],[Priority Area]]</f>
        <v>TB: Finding Missing People with TB</v>
      </c>
      <c r="E19" s="7" t="str">
        <f>IF('MF Tracker import'!L19="Grant Making","Grant Making","-")</f>
        <v>Grant Making</v>
      </c>
      <c r="F19" s="27">
        <f>import[[#This Row],[First Board Approval date]]</f>
        <v>44162</v>
      </c>
      <c r="G19" s="24" t="str">
        <f>IF('MF Tracker import'!D19="USD","US$",'MF Tracker import'!D19)</f>
        <v>US$</v>
      </c>
      <c r="H19" s="22">
        <f>IF('MF Tracker import'!E19=0,"",'MF Tracker import'!E19)</f>
        <v>10000000</v>
      </c>
      <c r="I19" s="22">
        <f>IF('MF Tracker import'!F19=0,0,'MF Tracker import'!F19)</f>
        <v>10000000</v>
      </c>
      <c r="J19" s="22">
        <f>IF('MF Tracker import'!I19=0,0,'MF Tracker import'!I19)</f>
        <v>10000000</v>
      </c>
      <c r="K19" s="22">
        <f>IF('MF Tracker import'!G19=0,0,'MF Tracker import'!G19)</f>
        <v>10000000</v>
      </c>
    </row>
    <row r="20" spans="1:11" x14ac:dyDescent="0.25">
      <c r="A20" s="7" t="str">
        <f>import[[#This Row],[Country or Multicountry]]</f>
        <v>Côte d'Ivoire</v>
      </c>
      <c r="B20" s="7" t="str">
        <f>INDEX(region[Region],MATCH(process[[#This Row],[Country]],region[Country or Multi- country],0))</f>
        <v>High Impact Africa 1</v>
      </c>
      <c r="C20" s="7" t="str">
        <f>import[[#This Row],[Priority Component]]</f>
        <v>RSSH</v>
      </c>
      <c r="D20" s="7" t="str">
        <f>import[[#This Row],[Priority Area]]</f>
        <v>RSSH: Human Rights</v>
      </c>
      <c r="E20" s="7" t="str">
        <f>IF('MF Tracker import'!L20="Grant Making","Grant Making","-")</f>
        <v>Grant Making</v>
      </c>
      <c r="F20" s="27">
        <f>import[[#This Row],[First Board Approval date]]</f>
        <v>44168</v>
      </c>
      <c r="G20" s="24" t="str">
        <f>IF('MF Tracker import'!D20="USD","US$",'MF Tracker import'!D20)</f>
        <v>EUR</v>
      </c>
      <c r="H20" s="22">
        <f>IF('MF Tracker import'!E20=0,"",'MF Tracker import'!E20)</f>
        <v>1994630</v>
      </c>
      <c r="I20" s="22">
        <f>IF('MF Tracker import'!F20=0,0,'MF Tracker import'!F20)</f>
        <v>1994630</v>
      </c>
      <c r="J20" s="22">
        <f>IF('MF Tracker import'!I20=0,0,'MF Tracker import'!I20)</f>
        <v>1994630</v>
      </c>
      <c r="K20" s="22">
        <f>IF('MF Tracker import'!G20=0,0,'MF Tracker import'!G20)</f>
        <v>1994630</v>
      </c>
    </row>
    <row r="21" spans="1:11" x14ac:dyDescent="0.25">
      <c r="A21" s="7" t="str">
        <f>import[[#This Row],[Country or Multicountry]]</f>
        <v>Eswatini</v>
      </c>
      <c r="B21" s="7" t="str">
        <f>INDEX(region[Region],MATCH(process[[#This Row],[Country]],region[Country or Multi- country],0))</f>
        <v>Southern and Eastern Africa</v>
      </c>
      <c r="C21" s="7" t="str">
        <f>import[[#This Row],[Priority Component]]</f>
        <v>HIV/AIDS</v>
      </c>
      <c r="D21" s="7" t="str">
        <f>import[[#This Row],[Priority Area]]</f>
        <v>HIV: Adolescent Girls and Young Women</v>
      </c>
      <c r="E21" s="7" t="str">
        <f>IF('MF Tracker import'!L21="Grant Making","Grant Making","-")</f>
        <v>Grant Making</v>
      </c>
      <c r="F21" s="27">
        <f>import[[#This Row],[First Board Approval date]]</f>
        <v>44418</v>
      </c>
      <c r="G21" s="24" t="str">
        <f>IF('MF Tracker import'!D21="USD","US$",'MF Tracker import'!D21)</f>
        <v>US$</v>
      </c>
      <c r="H21" s="22">
        <f>IF('MF Tracker import'!E21=0,"",'MF Tracker import'!E21)</f>
        <v>1800000</v>
      </c>
      <c r="I21" s="22">
        <f>IF('MF Tracker import'!F21=0,0,'MF Tracker import'!F21)</f>
        <v>1800000</v>
      </c>
      <c r="J21" s="22">
        <f>IF('MF Tracker import'!I21=0,0,'MF Tracker import'!I21)</f>
        <v>1800000</v>
      </c>
      <c r="K21" s="22">
        <f>IF('MF Tracker import'!G21=0,0,'MF Tracker import'!G21)</f>
        <v>1800000</v>
      </c>
    </row>
    <row r="22" spans="1:11" x14ac:dyDescent="0.25">
      <c r="A22" s="7" t="str">
        <f>import[[#This Row],[Country or Multicountry]]</f>
        <v>Eswatini</v>
      </c>
      <c r="B22" s="7" t="str">
        <f>INDEX(region[Region],MATCH(process[[#This Row],[Country]],region[Country or Multi- country],0))</f>
        <v>Southern and Eastern Africa</v>
      </c>
      <c r="C22" s="7" t="str">
        <f>import[[#This Row],[Priority Component]]</f>
        <v>HIV/AIDS</v>
      </c>
      <c r="D22" s="7" t="str">
        <f>import[[#This Row],[Priority Area]]</f>
        <v>HIV: TB Preventive Treatment</v>
      </c>
      <c r="E22" s="7" t="str">
        <f>IF('MF Tracker import'!L22="Grant Making","Grant Making","-")</f>
        <v>Grant Making</v>
      </c>
      <c r="F22" s="27">
        <f>import[[#This Row],[First Board Approval date]]</f>
        <v>44418</v>
      </c>
      <c r="G22" s="24" t="str">
        <f>IF('MF Tracker import'!D22="USD","US$",'MF Tracker import'!D22)</f>
        <v>US$</v>
      </c>
      <c r="H22" s="22">
        <f>IF('MF Tracker import'!E22=0,"",'MF Tracker import'!E22)</f>
        <v>2000000</v>
      </c>
      <c r="I22" s="22">
        <f>IF('MF Tracker import'!F22=0,0,'MF Tracker import'!F22)</f>
        <v>2000000</v>
      </c>
      <c r="J22" s="22">
        <f>IF('MF Tracker import'!I22=0,0,'MF Tracker import'!I22)</f>
        <v>2000000</v>
      </c>
      <c r="K22" s="22">
        <f>IF('MF Tracker import'!G22=0,0,'MF Tracker import'!G22)</f>
        <v>2000000</v>
      </c>
    </row>
    <row r="23" spans="1:11" x14ac:dyDescent="0.25">
      <c r="A23" s="7" t="str">
        <f>import[[#This Row],[Country or Multicountry]]</f>
        <v>Ethiopia</v>
      </c>
      <c r="B23" s="7" t="str">
        <f>INDEX(region[Region],MATCH(process[[#This Row],[Country]],region[Country or Multi- country],0))</f>
        <v>High Impact Africa 2</v>
      </c>
      <c r="C23" s="7" t="str">
        <f>import[[#This Row],[Priority Component]]</f>
        <v>RSSH</v>
      </c>
      <c r="D23" s="7" t="str">
        <f>import[[#This Row],[Priority Area]]</f>
        <v>RSSH: Data Science</v>
      </c>
      <c r="E23" s="7" t="str">
        <f>IF('MF Tracker import'!L23="Grant Making","Grant Making","-")</f>
        <v>Grant Making</v>
      </c>
      <c r="F23" s="27">
        <f>import[[#This Row],[First Board Approval date]]</f>
        <v>44277</v>
      </c>
      <c r="G23" s="24" t="str">
        <f>IF('MF Tracker import'!D23="USD","US$",'MF Tracker import'!D23)</f>
        <v>US$</v>
      </c>
      <c r="H23" s="22">
        <f>IF('MF Tracker import'!E23=0,"",'MF Tracker import'!E23)</f>
        <v>3000000</v>
      </c>
      <c r="I23" s="22">
        <f>IF('MF Tracker import'!F23=0,0,'MF Tracker import'!F23)</f>
        <v>3000000</v>
      </c>
      <c r="J23" s="22">
        <f>IF('MF Tracker import'!I23=0,0,'MF Tracker import'!I23)</f>
        <v>3000000</v>
      </c>
      <c r="K23" s="22">
        <f>IF('MF Tracker import'!G23=0,0,'MF Tracker import'!G23)</f>
        <v>3000000</v>
      </c>
    </row>
    <row r="24" spans="1:11" x14ac:dyDescent="0.25">
      <c r="A24" s="7" t="str">
        <f>import[[#This Row],[Country or Multicountry]]</f>
        <v>Ethiopia</v>
      </c>
      <c r="B24" s="7" t="str">
        <f>INDEX(region[Region],MATCH(process[[#This Row],[Country]],region[Country or Multi- country],0))</f>
        <v>High Impact Africa 2</v>
      </c>
      <c r="C24" s="7" t="str">
        <f>import[[#This Row],[Priority Component]]</f>
        <v>Tuberculosis</v>
      </c>
      <c r="D24" s="7" t="str">
        <f>import[[#This Row],[Priority Area]]</f>
        <v>TB: Finding Missing People with TB</v>
      </c>
      <c r="E24" s="7" t="str">
        <f>IF('MF Tracker import'!L24="Grant Making","Grant Making","-")</f>
        <v>Grant Making</v>
      </c>
      <c r="F24" s="27">
        <f>import[[#This Row],[First Board Approval date]]</f>
        <v>44277</v>
      </c>
      <c r="G24" s="24" t="str">
        <f>IF('MF Tracker import'!D24="USD","US$",'MF Tracker import'!D24)</f>
        <v>US$</v>
      </c>
      <c r="H24" s="22">
        <f>IF('MF Tracker import'!E24=0,"",'MF Tracker import'!E24)</f>
        <v>6000000</v>
      </c>
      <c r="I24" s="22">
        <f>IF('MF Tracker import'!F24=0,0,'MF Tracker import'!F24)</f>
        <v>6000000</v>
      </c>
      <c r="J24" s="22">
        <f>IF('MF Tracker import'!I24=0,0,'MF Tracker import'!I24)</f>
        <v>6000000</v>
      </c>
      <c r="K24" s="22">
        <f>IF('MF Tracker import'!G24=0,0,'MF Tracker import'!G24)</f>
        <v>6000000</v>
      </c>
    </row>
    <row r="25" spans="1:11" x14ac:dyDescent="0.25">
      <c r="A25" s="7" t="str">
        <f>import[[#This Row],[Country or Multicountry]]</f>
        <v>Ghana</v>
      </c>
      <c r="B25" s="7" t="str">
        <f>INDEX(region[Region],MATCH(process[[#This Row],[Country]],region[Country or Multi- country],0))</f>
        <v>High Impact Africa 1</v>
      </c>
      <c r="C25" s="7" t="str">
        <f>import[[#This Row],[Priority Component]]</f>
        <v>HIV/AIDS</v>
      </c>
      <c r="D25" s="7" t="str">
        <f>import[[#This Row],[Priority Area]]</f>
        <v>HIV: Key Populations</v>
      </c>
      <c r="E25" s="7" t="str">
        <f>IF('MF Tracker import'!L25="Grant Making","Grant Making","-")</f>
        <v>Grant Making</v>
      </c>
      <c r="F25" s="27">
        <f>import[[#This Row],[First Board Approval date]]</f>
        <v>44173</v>
      </c>
      <c r="G25" s="24" t="str">
        <f>IF('MF Tracker import'!D25="USD","US$",'MF Tracker import'!D25)</f>
        <v>US$</v>
      </c>
      <c r="H25" s="22">
        <f>IF('MF Tracker import'!E25=0,"",'MF Tracker import'!E25)</f>
        <v>3100000</v>
      </c>
      <c r="I25" s="22">
        <f>IF('MF Tracker import'!F25=0,0,'MF Tracker import'!F25)</f>
        <v>3100000</v>
      </c>
      <c r="J25" s="22">
        <f>IF('MF Tracker import'!I25=0,0,'MF Tracker import'!I25)</f>
        <v>3100000</v>
      </c>
      <c r="K25" s="22">
        <f>IF('MF Tracker import'!G25=0,0,'MF Tracker import'!G25)</f>
        <v>3100000</v>
      </c>
    </row>
    <row r="26" spans="1:11" x14ac:dyDescent="0.25">
      <c r="A26" s="7" t="str">
        <f>import[[#This Row],[Country or Multicountry]]</f>
        <v>Ghana</v>
      </c>
      <c r="B26" s="7" t="str">
        <f>INDEX(region[Region],MATCH(process[[#This Row],[Country]],region[Country or Multi- country],0))</f>
        <v>High Impact Africa 1</v>
      </c>
      <c r="C26" s="7" t="str">
        <f>import[[#This Row],[Priority Component]]</f>
        <v>RSSH</v>
      </c>
      <c r="D26" s="7" t="str">
        <f>import[[#This Row],[Priority Area]]</f>
        <v>RSSH: Human Rights</v>
      </c>
      <c r="E26" s="7" t="str">
        <f>IF('MF Tracker import'!L26="Grant Making","Grant Making","-")</f>
        <v>Grant Making</v>
      </c>
      <c r="F26" s="27">
        <f>import[[#This Row],[First Board Approval date]]</f>
        <v>44173</v>
      </c>
      <c r="G26" s="24" t="str">
        <f>IF('MF Tracker import'!D26="USD","US$",'MF Tracker import'!D26)</f>
        <v>US$</v>
      </c>
      <c r="H26" s="22">
        <f>IF('MF Tracker import'!E26=0,"",'MF Tracker import'!E26)</f>
        <v>2400000</v>
      </c>
      <c r="I26" s="22">
        <f>IF('MF Tracker import'!F26=0,0,'MF Tracker import'!F26)</f>
        <v>2400000</v>
      </c>
      <c r="J26" s="22">
        <f>IF('MF Tracker import'!I26=0,0,'MF Tracker import'!I26)</f>
        <v>2400000</v>
      </c>
      <c r="K26" s="22">
        <f>IF('MF Tracker import'!G26=0,0,'MF Tracker import'!G26)</f>
        <v>2400000</v>
      </c>
    </row>
    <row r="27" spans="1:11" x14ac:dyDescent="0.25">
      <c r="A27" s="7" t="str">
        <f>import[[#This Row],[Country or Multicountry]]</f>
        <v>Ghana</v>
      </c>
      <c r="B27" s="7" t="str">
        <f>INDEX(region[Region],MATCH(process[[#This Row],[Country]],region[Country or Multi- country],0))</f>
        <v>High Impact Africa 1</v>
      </c>
      <c r="C27" s="7" t="str">
        <f>import[[#This Row],[Priority Component]]</f>
        <v>Tuberculosis</v>
      </c>
      <c r="D27" s="7" t="str">
        <f>import[[#This Row],[Priority Area]]</f>
        <v>TB: Finding Missing People with TB</v>
      </c>
      <c r="E27" s="7" t="str">
        <f>IF('MF Tracker import'!L27="Grant Making","Grant Making","-")</f>
        <v>Grant Making</v>
      </c>
      <c r="F27" s="27">
        <f>import[[#This Row],[First Board Approval date]]</f>
        <v>44173</v>
      </c>
      <c r="G27" s="24" t="str">
        <f>IF('MF Tracker import'!D27="USD","US$",'MF Tracker import'!D27)</f>
        <v>US$</v>
      </c>
      <c r="H27" s="22">
        <f>IF('MF Tracker import'!E27=0,"",'MF Tracker import'!E27)</f>
        <v>6000000</v>
      </c>
      <c r="I27" s="22">
        <f>IF('MF Tracker import'!F27=0,0,'MF Tracker import'!F27)</f>
        <v>6000000</v>
      </c>
      <c r="J27" s="22">
        <f>IF('MF Tracker import'!I27=0,0,'MF Tracker import'!I27)</f>
        <v>6000000</v>
      </c>
      <c r="K27" s="22">
        <f>IF('MF Tracker import'!G27=0,0,'MF Tracker import'!G27)</f>
        <v>6000000</v>
      </c>
    </row>
    <row r="28" spans="1:11" x14ac:dyDescent="0.25">
      <c r="A28" s="7" t="str">
        <f>import[[#This Row],[Country or Multicountry]]</f>
        <v>Honduras</v>
      </c>
      <c r="B28" s="7" t="str">
        <f>INDEX(region[Region],MATCH(process[[#This Row],[Country]],region[Country or Multi- country],0))</f>
        <v>Latin America and Caribbean</v>
      </c>
      <c r="C28" s="7" t="str">
        <f>import[[#This Row],[Priority Component]]</f>
        <v>HIV/AIDS</v>
      </c>
      <c r="D28" s="7" t="str">
        <f>import[[#This Row],[Priority Area]]</f>
        <v>HIV: Key Populations</v>
      </c>
      <c r="E28" s="7" t="str">
        <f>IF('MF Tracker import'!L28="Grant Making","Grant Making","-")</f>
        <v>Grant Making</v>
      </c>
      <c r="F28" s="27">
        <f>import[[#This Row],[First Board Approval date]]</f>
        <v>44760</v>
      </c>
      <c r="G28" s="24" t="str">
        <f>IF('MF Tracker import'!D28="USD","US$",'MF Tracker import'!D28)</f>
        <v>US$</v>
      </c>
      <c r="H28" s="22">
        <f>IF('MF Tracker import'!E28=0,"",'MF Tracker import'!E28)</f>
        <v>1000000</v>
      </c>
      <c r="I28" s="22">
        <f>IF('MF Tracker import'!F28=0,0,'MF Tracker import'!F28)</f>
        <v>1000000</v>
      </c>
      <c r="J28" s="22">
        <f>IF('MF Tracker import'!I28=0,0,'MF Tracker import'!I28)</f>
        <v>1000000</v>
      </c>
      <c r="K28" s="22">
        <f>IF('MF Tracker import'!G28=0,0,'MF Tracker import'!G28)</f>
        <v>0</v>
      </c>
    </row>
    <row r="29" spans="1:11" x14ac:dyDescent="0.25">
      <c r="A29" s="7" t="str">
        <f>import[[#This Row],[Country or Multicountry]]</f>
        <v>Honduras</v>
      </c>
      <c r="B29" s="7" t="str">
        <f>INDEX(region[Region],MATCH(process[[#This Row],[Country]],region[Country or Multi- country],0))</f>
        <v>Latin America and Caribbean</v>
      </c>
      <c r="C29" s="7" t="str">
        <f>import[[#This Row],[Priority Component]]</f>
        <v>RSSH</v>
      </c>
      <c r="D29" s="7" t="str">
        <f>import[[#This Row],[Priority Area]]</f>
        <v>RSSH: Human Rights</v>
      </c>
      <c r="E29" s="7" t="str">
        <f>IF('MF Tracker import'!L29="Grant Making","Grant Making","-")</f>
        <v>Grant Making</v>
      </c>
      <c r="F29" s="27">
        <f>import[[#This Row],[First Board Approval date]]</f>
        <v>44760</v>
      </c>
      <c r="G29" s="24" t="str">
        <f>IF('MF Tracker import'!D29="USD","US$",'MF Tracker import'!D29)</f>
        <v>US$</v>
      </c>
      <c r="H29" s="22">
        <f>IF('MF Tracker import'!E29=0,"",'MF Tracker import'!E29)</f>
        <v>900000</v>
      </c>
      <c r="I29" s="22">
        <f>IF('MF Tracker import'!F29=0,0,'MF Tracker import'!F29)</f>
        <v>900000</v>
      </c>
      <c r="J29" s="22">
        <f>IF('MF Tracker import'!I29=0,0,'MF Tracker import'!I29)</f>
        <v>900000</v>
      </c>
      <c r="K29" s="22">
        <f>IF('MF Tracker import'!G29=0,0,'MF Tracker import'!G29)</f>
        <v>0</v>
      </c>
    </row>
    <row r="30" spans="1:11" x14ac:dyDescent="0.25">
      <c r="A30" s="7" t="str">
        <f>import[[#This Row],[Country or Multicountry]]</f>
        <v>Indonesia</v>
      </c>
      <c r="B30" s="7" t="str">
        <f>INDEX(region[Region],MATCH(process[[#This Row],[Country]],region[Country or Multi- country],0))</f>
        <v>High Impact Asia</v>
      </c>
      <c r="C30" s="7" t="str">
        <f>import[[#This Row],[Priority Component]]</f>
        <v>HIV/AIDS</v>
      </c>
      <c r="D30" s="7" t="str">
        <f>import[[#This Row],[Priority Area]]</f>
        <v>HIV: Key Populations</v>
      </c>
      <c r="E30" s="7" t="str">
        <f>IF('MF Tracker import'!L30="Grant Making","Grant Making","-")</f>
        <v>Grant Making</v>
      </c>
      <c r="F30" s="27">
        <f>import[[#This Row],[First Board Approval date]]</f>
        <v>44488</v>
      </c>
      <c r="G30" s="24" t="str">
        <f>IF('MF Tracker import'!D30="USD","US$",'MF Tracker import'!D30)</f>
        <v>US$</v>
      </c>
      <c r="H30" s="22">
        <f>IF('MF Tracker import'!E30=0,"",'MF Tracker import'!E30)</f>
        <v>4000000</v>
      </c>
      <c r="I30" s="22">
        <f>IF('MF Tracker import'!F30=0,0,'MF Tracker import'!F30)</f>
        <v>4000000</v>
      </c>
      <c r="J30" s="22">
        <f>IF('MF Tracker import'!I30=0,0,'MF Tracker import'!I30)</f>
        <v>4000000</v>
      </c>
      <c r="K30" s="22">
        <f>IF('MF Tracker import'!G30=0,0,'MF Tracker import'!G30)</f>
        <v>4000000</v>
      </c>
    </row>
    <row r="31" spans="1:11" x14ac:dyDescent="0.25">
      <c r="A31" s="7" t="str">
        <f>import[[#This Row],[Country or Multicountry]]</f>
        <v>Indonesia</v>
      </c>
      <c r="B31" s="7" t="str">
        <f>INDEX(region[Region],MATCH(process[[#This Row],[Country]],region[Country or Multi- country],0))</f>
        <v>High Impact Asia</v>
      </c>
      <c r="C31" s="7" t="str">
        <f>import[[#This Row],[Priority Component]]</f>
        <v>RSSH</v>
      </c>
      <c r="D31" s="7" t="str">
        <f>import[[#This Row],[Priority Area]]</f>
        <v>RSSH: Human Rights</v>
      </c>
      <c r="E31" s="7" t="str">
        <f>IF('MF Tracker import'!L31="Grant Making","Grant Making","-")</f>
        <v>Grant Making</v>
      </c>
      <c r="F31" s="27">
        <f>import[[#This Row],[First Board Approval date]]</f>
        <v>44488</v>
      </c>
      <c r="G31" s="24" t="str">
        <f>IF('MF Tracker import'!D31="USD","US$",'MF Tracker import'!D31)</f>
        <v>US$</v>
      </c>
      <c r="H31" s="22">
        <f>IF('MF Tracker import'!E31=0,"",'MF Tracker import'!E31)</f>
        <v>2300000</v>
      </c>
      <c r="I31" s="22">
        <f>IF('MF Tracker import'!F31=0,0,'MF Tracker import'!F31)</f>
        <v>2300000</v>
      </c>
      <c r="J31" s="22">
        <f>IF('MF Tracker import'!I31=0,0,'MF Tracker import'!I31)</f>
        <v>2300000</v>
      </c>
      <c r="K31" s="22">
        <f>IF('MF Tracker import'!G31=0,0,'MF Tracker import'!G31)</f>
        <v>2300000</v>
      </c>
    </row>
    <row r="32" spans="1:11" x14ac:dyDescent="0.25">
      <c r="A32" s="7" t="str">
        <f>import[[#This Row],[Country or Multicountry]]</f>
        <v>Indonesia</v>
      </c>
      <c r="B32" s="7" t="str">
        <f>INDEX(region[Region],MATCH(process[[#This Row],[Country]],region[Country or Multi- country],0))</f>
        <v>High Impact Asia</v>
      </c>
      <c r="C32" s="7" t="str">
        <f>import[[#This Row],[Priority Component]]</f>
        <v>Tuberculosis</v>
      </c>
      <c r="D32" s="7" t="str">
        <f>import[[#This Row],[Priority Area]]</f>
        <v>TB: Finding Missing People with TB</v>
      </c>
      <c r="E32" s="7" t="str">
        <f>IF('MF Tracker import'!L32="Grant Making","Grant Making","-")</f>
        <v>Grant Making</v>
      </c>
      <c r="F32" s="27">
        <f>import[[#This Row],[First Board Approval date]]</f>
        <v>44162</v>
      </c>
      <c r="G32" s="24" t="str">
        <f>IF('MF Tracker import'!D32="USD","US$",'MF Tracker import'!D32)</f>
        <v>US$</v>
      </c>
      <c r="H32" s="22">
        <f>IF('MF Tracker import'!E32=0,"",'MF Tracker import'!E32)</f>
        <v>10000000</v>
      </c>
      <c r="I32" s="22">
        <f>IF('MF Tracker import'!F32=0,0,'MF Tracker import'!F32)</f>
        <v>9999979</v>
      </c>
      <c r="J32" s="22">
        <f>IF('MF Tracker import'!I32=0,0,'MF Tracker import'!I32)</f>
        <v>9999979</v>
      </c>
      <c r="K32" s="22">
        <f>IF('MF Tracker import'!G32=0,0,'MF Tracker import'!G32)</f>
        <v>9999979</v>
      </c>
    </row>
    <row r="33" spans="1:11" x14ac:dyDescent="0.25">
      <c r="A33" s="7" t="str">
        <f>import[[#This Row],[Country or Multicountry]]</f>
        <v>Jamaica</v>
      </c>
      <c r="B33" s="7" t="str">
        <f>INDEX(region[Region],MATCH(process[[#This Row],[Country]],region[Country or Multi- country],0))</f>
        <v>Latin America and Caribbean</v>
      </c>
      <c r="C33" s="7" t="str">
        <f>import[[#This Row],[Priority Component]]</f>
        <v>HIV/AIDS</v>
      </c>
      <c r="D33" s="7" t="str">
        <f>import[[#This Row],[Priority Area]]</f>
        <v>HIV: Key Populations</v>
      </c>
      <c r="E33" s="7" t="str">
        <f>IF('MF Tracker import'!L33="Grant Making","Grant Making","-")</f>
        <v>Grant Making</v>
      </c>
      <c r="F33" s="27">
        <f>import[[#This Row],[First Board Approval date]]</f>
        <v>44524</v>
      </c>
      <c r="G33" s="24" t="str">
        <f>IF('MF Tracker import'!D33="USD","US$",'MF Tracker import'!D33)</f>
        <v>US$</v>
      </c>
      <c r="H33" s="22">
        <f>IF('MF Tracker import'!E33=0,"",'MF Tracker import'!E33)</f>
        <v>1000000</v>
      </c>
      <c r="I33" s="22">
        <f>IF('MF Tracker import'!F33=0,0,'MF Tracker import'!F33)</f>
        <v>1000000</v>
      </c>
      <c r="J33" s="22">
        <f>IF('MF Tracker import'!I33=0,0,'MF Tracker import'!I33)</f>
        <v>1000000</v>
      </c>
      <c r="K33" s="22">
        <f>IF('MF Tracker import'!G33=0,0,'MF Tracker import'!G33)</f>
        <v>1000000</v>
      </c>
    </row>
    <row r="34" spans="1:11" x14ac:dyDescent="0.25">
      <c r="A34" s="7" t="str">
        <f>import[[#This Row],[Country or Multicountry]]</f>
        <v>Jamaica</v>
      </c>
      <c r="B34" s="7" t="str">
        <f>INDEX(region[Region],MATCH(process[[#This Row],[Country]],region[Country or Multi- country],0))</f>
        <v>Latin America and Caribbean</v>
      </c>
      <c r="C34" s="7" t="str">
        <f>import[[#This Row],[Priority Component]]</f>
        <v>RSSH</v>
      </c>
      <c r="D34" s="7" t="str">
        <f>import[[#This Row],[Priority Area]]</f>
        <v>RSSH: Human Rights</v>
      </c>
      <c r="E34" s="7" t="str">
        <f>IF('MF Tracker import'!L34="Grant Making","Grant Making","-")</f>
        <v>Grant Making</v>
      </c>
      <c r="F34" s="27">
        <f>import[[#This Row],[First Board Approval date]]</f>
        <v>44524</v>
      </c>
      <c r="G34" s="24" t="str">
        <f>IF('MF Tracker import'!D34="USD","US$",'MF Tracker import'!D34)</f>
        <v>US$</v>
      </c>
      <c r="H34" s="22">
        <f>IF('MF Tracker import'!E34=0,"",'MF Tracker import'!E34)</f>
        <v>900000</v>
      </c>
      <c r="I34" s="22">
        <f>IF('MF Tracker import'!F34=0,0,'MF Tracker import'!F34)</f>
        <v>900000</v>
      </c>
      <c r="J34" s="22">
        <f>IF('MF Tracker import'!I34=0,0,'MF Tracker import'!I34)</f>
        <v>900000</v>
      </c>
      <c r="K34" s="22">
        <f>IF('MF Tracker import'!G34=0,0,'MF Tracker import'!G34)</f>
        <v>900000</v>
      </c>
    </row>
    <row r="35" spans="1:11" x14ac:dyDescent="0.25">
      <c r="A35" s="7" t="str">
        <f>import[[#This Row],[Country or Multicountry]]</f>
        <v>Kenya</v>
      </c>
      <c r="B35" s="7" t="str">
        <f>INDEX(region[Region],MATCH(process[[#This Row],[Country]],region[Country or Multi- country],0))</f>
        <v>High Impact Africa 2</v>
      </c>
      <c r="C35" s="7" t="str">
        <f>import[[#This Row],[Priority Component]]</f>
        <v>HIV/AIDS</v>
      </c>
      <c r="D35" s="7" t="str">
        <f>import[[#This Row],[Priority Area]]</f>
        <v>HIV: Adolescent Girls and Young Women</v>
      </c>
      <c r="E35" s="7" t="str">
        <f>IF('MF Tracker import'!L35="Grant Making","Grant Making","-")</f>
        <v>Grant Making</v>
      </c>
      <c r="F35" s="27">
        <f>import[[#This Row],[First Board Approval date]]</f>
        <v>44335</v>
      </c>
      <c r="G35" s="24" t="str">
        <f>IF('MF Tracker import'!D35="USD","US$",'MF Tracker import'!D35)</f>
        <v>US$</v>
      </c>
      <c r="H35" s="22">
        <f>IF('MF Tracker import'!E35=0,"",'MF Tracker import'!E35)</f>
        <v>4400000</v>
      </c>
      <c r="I35" s="22">
        <f>IF('MF Tracker import'!F35=0,0,'MF Tracker import'!F35)</f>
        <v>4400000</v>
      </c>
      <c r="J35" s="22">
        <f>IF('MF Tracker import'!I35=0,0,'MF Tracker import'!I35)</f>
        <v>4400000</v>
      </c>
      <c r="K35" s="22">
        <f>IF('MF Tracker import'!G35=0,0,'MF Tracker import'!G35)</f>
        <v>4400000</v>
      </c>
    </row>
    <row r="36" spans="1:11" x14ac:dyDescent="0.25">
      <c r="A36" s="7" t="str">
        <f>import[[#This Row],[Country or Multicountry]]</f>
        <v>Kenya</v>
      </c>
      <c r="B36" s="7" t="str">
        <f>INDEX(region[Region],MATCH(process[[#This Row],[Country]],region[Country or Multi- country],0))</f>
        <v>High Impact Africa 2</v>
      </c>
      <c r="C36" s="7" t="str">
        <f>import[[#This Row],[Priority Component]]</f>
        <v>HIV/AIDS</v>
      </c>
      <c r="D36" s="7" t="str">
        <f>import[[#This Row],[Priority Area]]</f>
        <v>HIV: Key Populations</v>
      </c>
      <c r="E36" s="7" t="str">
        <f>IF('MF Tracker import'!L36="Grant Making","Grant Making","-")</f>
        <v>Grant Making</v>
      </c>
      <c r="F36" s="27">
        <f>import[[#This Row],[First Board Approval date]]</f>
        <v>44335</v>
      </c>
      <c r="G36" s="24" t="str">
        <f>IF('MF Tracker import'!D36="USD","US$",'MF Tracker import'!D36)</f>
        <v>US$</v>
      </c>
      <c r="H36" s="22">
        <f>IF('MF Tracker import'!E36=0,"",'MF Tracker import'!E36)</f>
        <v>10000000</v>
      </c>
      <c r="I36" s="22">
        <f>IF('MF Tracker import'!F36=0,0,'MF Tracker import'!F36)</f>
        <v>10000000</v>
      </c>
      <c r="J36" s="22">
        <f>IF('MF Tracker import'!I36=0,0,'MF Tracker import'!I36)</f>
        <v>10000000</v>
      </c>
      <c r="K36" s="22">
        <f>IF('MF Tracker import'!G36=0,0,'MF Tracker import'!G36)</f>
        <v>10000000</v>
      </c>
    </row>
    <row r="37" spans="1:11" x14ac:dyDescent="0.25">
      <c r="A37" s="7" t="str">
        <f>import[[#This Row],[Country or Multicountry]]</f>
        <v>Kenya</v>
      </c>
      <c r="B37" s="7" t="str">
        <f>INDEX(region[Region],MATCH(process[[#This Row],[Country]],region[Country or Multi- country],0))</f>
        <v>High Impact Africa 2</v>
      </c>
      <c r="C37" s="7" t="str">
        <f>import[[#This Row],[Priority Component]]</f>
        <v>RSSH</v>
      </c>
      <c r="D37" s="7" t="str">
        <f>import[[#This Row],[Priority Area]]</f>
        <v>RSSH: Human Rights</v>
      </c>
      <c r="E37" s="7" t="str">
        <f>IF('MF Tracker import'!L37="Grant Making","Grant Making","-")</f>
        <v>Grant Making</v>
      </c>
      <c r="F37" s="27">
        <f>import[[#This Row],[First Board Approval date]]</f>
        <v>44335</v>
      </c>
      <c r="G37" s="24" t="str">
        <f>IF('MF Tracker import'!D37="USD","US$",'MF Tracker import'!D37)</f>
        <v>US$</v>
      </c>
      <c r="H37" s="22">
        <f>IF('MF Tracker import'!E37=0,"",'MF Tracker import'!E37)</f>
        <v>3800000</v>
      </c>
      <c r="I37" s="22">
        <f>IF('MF Tracker import'!F37=0,0,'MF Tracker import'!F37)</f>
        <v>3800000</v>
      </c>
      <c r="J37" s="22">
        <f>IF('MF Tracker import'!I37=0,0,'MF Tracker import'!I37)</f>
        <v>3800000</v>
      </c>
      <c r="K37" s="22">
        <f>IF('MF Tracker import'!G37=0,0,'MF Tracker import'!G37)</f>
        <v>3800000</v>
      </c>
    </row>
    <row r="38" spans="1:11" x14ac:dyDescent="0.25">
      <c r="A38" s="7" t="str">
        <f>import[[#This Row],[Country or Multicountry]]</f>
        <v>Kenya</v>
      </c>
      <c r="B38" s="7" t="str">
        <f>INDEX(region[Region],MATCH(process[[#This Row],[Country]],region[Country or Multi- country],0))</f>
        <v>High Impact Africa 2</v>
      </c>
      <c r="C38" s="7" t="str">
        <f>import[[#This Row],[Priority Component]]</f>
        <v>Tuberculosis</v>
      </c>
      <c r="D38" s="7" t="str">
        <f>import[[#This Row],[Priority Area]]</f>
        <v>TB: Finding Missing People with TB</v>
      </c>
      <c r="E38" s="7" t="str">
        <f>IF('MF Tracker import'!L38="Grant Making","Grant Making","-")</f>
        <v>Grant Making</v>
      </c>
      <c r="F38" s="27">
        <f>import[[#This Row],[First Board Approval date]]</f>
        <v>44335</v>
      </c>
      <c r="G38" s="24" t="str">
        <f>IF('MF Tracker import'!D38="USD","US$",'MF Tracker import'!D38)</f>
        <v>US$</v>
      </c>
      <c r="H38" s="22">
        <f>IF('MF Tracker import'!E38=0,"",'MF Tracker import'!E38)</f>
        <v>8000000</v>
      </c>
      <c r="I38" s="22">
        <f>IF('MF Tracker import'!F38=0,0,'MF Tracker import'!F38)</f>
        <v>8000000</v>
      </c>
      <c r="J38" s="22">
        <f>IF('MF Tracker import'!I38=0,0,'MF Tracker import'!I38)</f>
        <v>8000000</v>
      </c>
      <c r="K38" s="22">
        <f>IF('MF Tracker import'!G38=0,0,'MF Tracker import'!G38)</f>
        <v>8000000</v>
      </c>
    </row>
    <row r="39" spans="1:11" x14ac:dyDescent="0.25">
      <c r="A39" s="7" t="str">
        <f>import[[#This Row],[Country or Multicountry]]</f>
        <v>Kyrgyzstan</v>
      </c>
      <c r="B39" s="7" t="str">
        <f>INDEX(region[Region],MATCH(process[[#This Row],[Country]],region[Country or Multi- country],0))</f>
        <v>Eastern Europe and Central Asia</v>
      </c>
      <c r="C39" s="7" t="str">
        <f>import[[#This Row],[Priority Component]]</f>
        <v>RSSH</v>
      </c>
      <c r="D39" s="7" t="str">
        <f>import[[#This Row],[Priority Area]]</f>
        <v>RSSH: Human Rights</v>
      </c>
      <c r="E39" s="7" t="str">
        <f>IF('MF Tracker import'!L39="Grant Making","Grant Making","-")</f>
        <v>Grant Making</v>
      </c>
      <c r="F39" s="27">
        <f>import[[#This Row],[First Board Approval date]]</f>
        <v>44162</v>
      </c>
      <c r="G39" s="24" t="str">
        <f>IF('MF Tracker import'!D39="USD","US$",'MF Tracker import'!D39)</f>
        <v>US$</v>
      </c>
      <c r="H39" s="22">
        <f>IF('MF Tracker import'!E39=0,"",'MF Tracker import'!E39)</f>
        <v>1000000</v>
      </c>
      <c r="I39" s="22">
        <f>IF('MF Tracker import'!F39=0,0,'MF Tracker import'!F39)</f>
        <v>1000000</v>
      </c>
      <c r="J39" s="22">
        <f>IF('MF Tracker import'!I39=0,0,'MF Tracker import'!I39)</f>
        <v>1000000</v>
      </c>
      <c r="K39" s="22">
        <f>IF('MF Tracker import'!G39=0,0,'MF Tracker import'!G39)</f>
        <v>1000000</v>
      </c>
    </row>
    <row r="40" spans="1:11" x14ac:dyDescent="0.25">
      <c r="A40" s="7" t="str">
        <f>import[[#This Row],[Country or Multicountry]]</f>
        <v>Lesotho</v>
      </c>
      <c r="B40" s="7" t="str">
        <f>INDEX(region[Region],MATCH(process[[#This Row],[Country]],region[Country or Multi- country],0))</f>
        <v>Southern and Eastern Africa</v>
      </c>
      <c r="C40" s="7" t="str">
        <f>import[[#This Row],[Priority Component]]</f>
        <v>HIV/AIDS</v>
      </c>
      <c r="D40" s="7" t="str">
        <f>import[[#This Row],[Priority Area]]</f>
        <v>HIV: Adolescent Girls and Young Women</v>
      </c>
      <c r="E40" s="7" t="str">
        <f>IF('MF Tracker import'!L40="Grant Making","Grant Making","-")</f>
        <v>Grant Making</v>
      </c>
      <c r="F40" s="27">
        <f>import[[#This Row],[First Board Approval date]]</f>
        <v>44335</v>
      </c>
      <c r="G40" s="24" t="str">
        <f>IF('MF Tracker import'!D40="USD","US$",'MF Tracker import'!D40)</f>
        <v>US$</v>
      </c>
      <c r="H40" s="22">
        <f>IF('MF Tracker import'!E40=0,"",'MF Tracker import'!E40)</f>
        <v>1800000</v>
      </c>
      <c r="I40" s="22">
        <f>IF('MF Tracker import'!F40=0,0,'MF Tracker import'!F40)</f>
        <v>1800000</v>
      </c>
      <c r="J40" s="22">
        <f>IF('MF Tracker import'!I40=0,0,'MF Tracker import'!I40)</f>
        <v>1800000</v>
      </c>
      <c r="K40" s="22">
        <f>IF('MF Tracker import'!G40=0,0,'MF Tracker import'!G40)</f>
        <v>1800000</v>
      </c>
    </row>
    <row r="41" spans="1:11" x14ac:dyDescent="0.25">
      <c r="A41" s="7" t="str">
        <f>import[[#This Row],[Country or Multicountry]]</f>
        <v>Lesotho</v>
      </c>
      <c r="B41" s="7" t="str">
        <f>INDEX(region[Region],MATCH(process[[#This Row],[Country]],region[Country or Multi- country],0))</f>
        <v>Southern and Eastern Africa</v>
      </c>
      <c r="C41" s="7" t="str">
        <f>import[[#This Row],[Priority Component]]</f>
        <v>HIV/AIDS</v>
      </c>
      <c r="D41" s="7" t="str">
        <f>import[[#This Row],[Priority Area]]</f>
        <v>HIV: TB Preventive Treatment</v>
      </c>
      <c r="E41" s="7" t="str">
        <f>IF('MF Tracker import'!L41="Grant Making","Grant Making","-")</f>
        <v>Grant Making</v>
      </c>
      <c r="F41" s="27">
        <f>import[[#This Row],[First Board Approval date]]</f>
        <v>44335</v>
      </c>
      <c r="G41" s="24" t="str">
        <f>IF('MF Tracker import'!D41="USD","US$",'MF Tracker import'!D41)</f>
        <v>US$</v>
      </c>
      <c r="H41" s="22">
        <f>IF('MF Tracker import'!E41=0,"",'MF Tracker import'!E41)</f>
        <v>2000000</v>
      </c>
      <c r="I41" s="22">
        <f>IF('MF Tracker import'!F41=0,0,'MF Tracker import'!F41)</f>
        <v>2000000</v>
      </c>
      <c r="J41" s="22">
        <f>IF('MF Tracker import'!I41=0,0,'MF Tracker import'!I41)</f>
        <v>2000000</v>
      </c>
      <c r="K41" s="22">
        <f>IF('MF Tracker import'!G41=0,0,'MF Tracker import'!G41)</f>
        <v>2000000</v>
      </c>
    </row>
    <row r="42" spans="1:11" x14ac:dyDescent="0.25">
      <c r="A42" s="7" t="str">
        <f>import[[#This Row],[Country or Multicountry]]</f>
        <v>Malawi</v>
      </c>
      <c r="B42" s="7" t="str">
        <f>INDEX(region[Region],MATCH(process[[#This Row],[Country]],region[Country or Multi- country],0))</f>
        <v>Southern and Eastern Africa</v>
      </c>
      <c r="C42" s="7" t="str">
        <f>import[[#This Row],[Priority Component]]</f>
        <v>HIV/AIDS</v>
      </c>
      <c r="D42" s="7" t="str">
        <f>import[[#This Row],[Priority Area]]</f>
        <v>HIV: Adolescent Girls and Young Women</v>
      </c>
      <c r="E42" s="7" t="str">
        <f>IF('MF Tracker import'!L42="Grant Making","Grant Making","-")</f>
        <v>Grant Making</v>
      </c>
      <c r="F42" s="27">
        <f>import[[#This Row],[First Board Approval date]]</f>
        <v>44125</v>
      </c>
      <c r="G42" s="24" t="str">
        <f>IF('MF Tracker import'!D42="USD","US$",'MF Tracker import'!D42)</f>
        <v>US$</v>
      </c>
      <c r="H42" s="22">
        <f>IF('MF Tracker import'!E42=0,"",'MF Tracker import'!E42)</f>
        <v>6400000</v>
      </c>
      <c r="I42" s="22">
        <f>IF('MF Tracker import'!F42=0,0,'MF Tracker import'!F42)</f>
        <v>6400000</v>
      </c>
      <c r="J42" s="22">
        <f>IF('MF Tracker import'!I42=0,0,'MF Tracker import'!I42)</f>
        <v>6400000</v>
      </c>
      <c r="K42" s="22">
        <f>IF('MF Tracker import'!G42=0,0,'MF Tracker import'!G42)</f>
        <v>6400000</v>
      </c>
    </row>
    <row r="43" spans="1:11" x14ac:dyDescent="0.25">
      <c r="A43" s="7" t="str">
        <f>import[[#This Row],[Country or Multicountry]]</f>
        <v>Malawi</v>
      </c>
      <c r="B43" s="7" t="str">
        <f>INDEX(region[Region],MATCH(process[[#This Row],[Country]],region[Country or Multi- country],0))</f>
        <v>Southern and Eastern Africa</v>
      </c>
      <c r="C43" s="7" t="str">
        <f>import[[#This Row],[Priority Component]]</f>
        <v>HIV/AIDS</v>
      </c>
      <c r="D43" s="7" t="str">
        <f>import[[#This Row],[Priority Area]]</f>
        <v>HIV: Condom Programming</v>
      </c>
      <c r="E43" s="7" t="str">
        <f>IF('MF Tracker import'!L43="Grant Making","Grant Making","-")</f>
        <v>Grant Making</v>
      </c>
      <c r="F43" s="27">
        <f>import[[#This Row],[First Board Approval date]]</f>
        <v>44125</v>
      </c>
      <c r="G43" s="24" t="str">
        <f>IF('MF Tracker import'!D43="USD","US$",'MF Tracker import'!D43)</f>
        <v>US$</v>
      </c>
      <c r="H43" s="22">
        <f>IF('MF Tracker import'!E43=0,"",'MF Tracker import'!E43)</f>
        <v>2500000</v>
      </c>
      <c r="I43" s="22">
        <f>IF('MF Tracker import'!F43=0,0,'MF Tracker import'!F43)</f>
        <v>2500000</v>
      </c>
      <c r="J43" s="22">
        <f>IF('MF Tracker import'!I43=0,0,'MF Tracker import'!I43)</f>
        <v>2500000</v>
      </c>
      <c r="K43" s="22">
        <f>IF('MF Tracker import'!G43=0,0,'MF Tracker import'!G43)</f>
        <v>2500000</v>
      </c>
    </row>
    <row r="44" spans="1:11" x14ac:dyDescent="0.25">
      <c r="A44" s="7" t="str">
        <f>import[[#This Row],[Country or Multicountry]]</f>
        <v>Malawi</v>
      </c>
      <c r="B44" s="7" t="str">
        <f>INDEX(region[Region],MATCH(process[[#This Row],[Country]],region[Country or Multi- country],0))</f>
        <v>Southern and Eastern Africa</v>
      </c>
      <c r="C44" s="7" t="str">
        <f>import[[#This Row],[Priority Component]]</f>
        <v>HIV/AIDS</v>
      </c>
      <c r="D44" s="7" t="str">
        <f>import[[#This Row],[Priority Area]]</f>
        <v>HIV: TB Preventive Treatment</v>
      </c>
      <c r="E44" s="7" t="str">
        <f>IF('MF Tracker import'!L44="Grant Making","Grant Making","-")</f>
        <v>Grant Making</v>
      </c>
      <c r="F44" s="27">
        <f>import[[#This Row],[First Board Approval date]]</f>
        <v>44125</v>
      </c>
      <c r="G44" s="24" t="str">
        <f>IF('MF Tracker import'!D44="USD","US$",'MF Tracker import'!D44)</f>
        <v>US$</v>
      </c>
      <c r="H44" s="22">
        <f>IF('MF Tracker import'!E44=0,"",'MF Tracker import'!E44)</f>
        <v>2000000</v>
      </c>
      <c r="I44" s="22">
        <f>IF('MF Tracker import'!F44=0,0,'MF Tracker import'!F44)</f>
        <v>2000000</v>
      </c>
      <c r="J44" s="22">
        <f>IF('MF Tracker import'!I44=0,0,'MF Tracker import'!I44)</f>
        <v>2000000</v>
      </c>
      <c r="K44" s="22">
        <f>IF('MF Tracker import'!G44=0,0,'MF Tracker import'!G44)</f>
        <v>2000000</v>
      </c>
    </row>
    <row r="45" spans="1:11" x14ac:dyDescent="0.25">
      <c r="A45" s="7" t="str">
        <f>import[[#This Row],[Country or Multicountry]]</f>
        <v>Mali</v>
      </c>
      <c r="B45" s="7" t="str">
        <f>INDEX(region[Region],MATCH(process[[#This Row],[Country]],region[Country or Multi- country],0))</f>
        <v>High Impact Africa 1</v>
      </c>
      <c r="C45" s="7" t="str">
        <f>import[[#This Row],[Priority Component]]</f>
        <v>Tuberculosis</v>
      </c>
      <c r="D45" s="7" t="str">
        <f>import[[#This Row],[Priority Area]]</f>
        <v>TB: Finding Missing People with TB</v>
      </c>
      <c r="E45" s="7" t="str">
        <f>IF('MF Tracker import'!L45="Grant Making","Grant Making","-")</f>
        <v>Grant Making</v>
      </c>
      <c r="F45" s="27">
        <f>import[[#This Row],[First Board Approval date]]</f>
        <v>44182</v>
      </c>
      <c r="G45" s="24" t="str">
        <f>IF('MF Tracker import'!D45="USD","US$",'MF Tracker import'!D45)</f>
        <v>EUR</v>
      </c>
      <c r="H45" s="22">
        <f>IF('MF Tracker import'!E45=0,"",'MF Tracker import'!E45)</f>
        <v>1813300</v>
      </c>
      <c r="I45" s="22">
        <f>IF('MF Tracker import'!F45=0,0,'MF Tracker import'!F45)</f>
        <v>1813300</v>
      </c>
      <c r="J45" s="22">
        <f>IF('MF Tracker import'!I45=0,0,'MF Tracker import'!I45)</f>
        <v>1813300</v>
      </c>
      <c r="K45" s="22">
        <f>IF('MF Tracker import'!G45=0,0,'MF Tracker import'!G45)</f>
        <v>1813300</v>
      </c>
    </row>
    <row r="46" spans="1:11" x14ac:dyDescent="0.25">
      <c r="A46" s="7" t="str">
        <f>import[[#This Row],[Country or Multicountry]]</f>
        <v>Mozambique</v>
      </c>
      <c r="B46" s="7" t="str">
        <f>INDEX(region[Region],MATCH(process[[#This Row],[Country]],region[Country or Multi- country],0))</f>
        <v>High Impact Africa 2</v>
      </c>
      <c r="C46" s="7" t="str">
        <f>import[[#This Row],[Priority Component]]</f>
        <v>HIV/AIDS</v>
      </c>
      <c r="D46" s="7" t="str">
        <f>import[[#This Row],[Priority Area]]</f>
        <v>HIV: Adolescent Girls and Young Women</v>
      </c>
      <c r="E46" s="7" t="str">
        <f>IF('MF Tracker import'!L46="Grant Making","Grant Making","-")</f>
        <v>Grant Making</v>
      </c>
      <c r="F46" s="27">
        <f>import[[#This Row],[First Board Approval date]]</f>
        <v>44175</v>
      </c>
      <c r="G46" s="24" t="str">
        <f>IF('MF Tracker import'!D46="USD","US$",'MF Tracker import'!D46)</f>
        <v>US$</v>
      </c>
      <c r="H46" s="22">
        <f>IF('MF Tracker import'!E46=0,"",'MF Tracker import'!E46)</f>
        <v>7000000</v>
      </c>
      <c r="I46" s="22">
        <f>IF('MF Tracker import'!F46=0,0,'MF Tracker import'!F46)</f>
        <v>7000000</v>
      </c>
      <c r="J46" s="22">
        <f>IF('MF Tracker import'!I46=0,0,'MF Tracker import'!I46)</f>
        <v>7000000</v>
      </c>
      <c r="K46" s="22">
        <f>IF('MF Tracker import'!G46=0,0,'MF Tracker import'!G46)</f>
        <v>7000000</v>
      </c>
    </row>
    <row r="47" spans="1:11" x14ac:dyDescent="0.25">
      <c r="A47" s="7" t="str">
        <f>import[[#This Row],[Country or Multicountry]]</f>
        <v>Mozambique</v>
      </c>
      <c r="B47" s="7" t="str">
        <f>INDEX(region[Region],MATCH(process[[#This Row],[Country]],region[Country or Multi- country],0))</f>
        <v>High Impact Africa 2</v>
      </c>
      <c r="C47" s="7" t="str">
        <f>import[[#This Row],[Priority Component]]</f>
        <v>HIV/AIDS</v>
      </c>
      <c r="D47" s="7" t="str">
        <f>import[[#This Row],[Priority Area]]</f>
        <v>HIV: Condom Programming</v>
      </c>
      <c r="E47" s="7" t="str">
        <f>IF('MF Tracker import'!L47="Grant Making","Grant Making","-")</f>
        <v>Grant Making</v>
      </c>
      <c r="F47" s="27">
        <f>import[[#This Row],[First Board Approval date]]</f>
        <v>44175</v>
      </c>
      <c r="G47" s="24" t="str">
        <f>IF('MF Tracker import'!D47="USD","US$",'MF Tracker import'!D47)</f>
        <v>US$</v>
      </c>
      <c r="H47" s="22">
        <f>IF('MF Tracker import'!E47=0,"",'MF Tracker import'!E47)</f>
        <v>2500000</v>
      </c>
      <c r="I47" s="22">
        <f>IF('MF Tracker import'!F47=0,0,'MF Tracker import'!F47)</f>
        <v>2500000</v>
      </c>
      <c r="J47" s="22">
        <f>IF('MF Tracker import'!I47=0,0,'MF Tracker import'!I47)</f>
        <v>2500000</v>
      </c>
      <c r="K47" s="22">
        <f>IF('MF Tracker import'!G47=0,0,'MF Tracker import'!G47)</f>
        <v>2500000</v>
      </c>
    </row>
    <row r="48" spans="1:11" x14ac:dyDescent="0.25">
      <c r="A48" s="7" t="str">
        <f>import[[#This Row],[Country or Multicountry]]</f>
        <v>Mozambique</v>
      </c>
      <c r="B48" s="7" t="str">
        <f>INDEX(region[Region],MATCH(process[[#This Row],[Country]],region[Country or Multi- country],0))</f>
        <v>High Impact Africa 2</v>
      </c>
      <c r="C48" s="7" t="str">
        <f>import[[#This Row],[Priority Component]]</f>
        <v>HIV/AIDS</v>
      </c>
      <c r="D48" s="7" t="str">
        <f>import[[#This Row],[Priority Area]]</f>
        <v>HIV: Differentiated HIV Service Delivery - Self testing</v>
      </c>
      <c r="E48" s="7" t="str">
        <f>IF('MF Tracker import'!L48="Grant Making","Grant Making","-")</f>
        <v>Grant Making</v>
      </c>
      <c r="F48" s="27">
        <f>import[[#This Row],[First Board Approval date]]</f>
        <v>44175</v>
      </c>
      <c r="G48" s="24" t="str">
        <f>IF('MF Tracker import'!D48="USD","US$",'MF Tracker import'!D48)</f>
        <v>US$</v>
      </c>
      <c r="H48" s="22">
        <f>IF('MF Tracker import'!E48=0,"",'MF Tracker import'!E48)</f>
        <v>2900000</v>
      </c>
      <c r="I48" s="22">
        <f>IF('MF Tracker import'!F48=0,0,'MF Tracker import'!F48)</f>
        <v>2900000</v>
      </c>
      <c r="J48" s="22">
        <f>IF('MF Tracker import'!I48=0,0,'MF Tracker import'!I48)</f>
        <v>2900000</v>
      </c>
      <c r="K48" s="22">
        <f>IF('MF Tracker import'!G48=0,0,'MF Tracker import'!G48)</f>
        <v>2900000</v>
      </c>
    </row>
    <row r="49" spans="1:11" x14ac:dyDescent="0.25">
      <c r="A49" s="7" t="str">
        <f>import[[#This Row],[Country or Multicountry]]</f>
        <v>Mozambique</v>
      </c>
      <c r="B49" s="7" t="str">
        <f>INDEX(region[Region],MATCH(process[[#This Row],[Country]],region[Country or Multi- country],0))</f>
        <v>High Impact Africa 2</v>
      </c>
      <c r="C49" s="7" t="str">
        <f>import[[#This Row],[Priority Component]]</f>
        <v>RSSH</v>
      </c>
      <c r="D49" s="7" t="str">
        <f>import[[#This Row],[Priority Area]]</f>
        <v>RSSH: Human Rights</v>
      </c>
      <c r="E49" s="7" t="str">
        <f>IF('MF Tracker import'!L49="Grant Making","Grant Making","-")</f>
        <v>Grant Making</v>
      </c>
      <c r="F49" s="27">
        <f>import[[#This Row],[First Board Approval date]]</f>
        <v>44175</v>
      </c>
      <c r="G49" s="24" t="str">
        <f>IF('MF Tracker import'!D49="USD","US$",'MF Tracker import'!D49)</f>
        <v>US$</v>
      </c>
      <c r="H49" s="22">
        <f>IF('MF Tracker import'!E49=0,"",'MF Tracker import'!E49)</f>
        <v>4000000</v>
      </c>
      <c r="I49" s="22">
        <f>IF('MF Tracker import'!F49=0,0,'MF Tracker import'!F49)</f>
        <v>4000000</v>
      </c>
      <c r="J49" s="22">
        <f>IF('MF Tracker import'!I49=0,0,'MF Tracker import'!I49)</f>
        <v>4000000</v>
      </c>
      <c r="K49" s="22">
        <f>IF('MF Tracker import'!G49=0,0,'MF Tracker import'!G49)</f>
        <v>4000000</v>
      </c>
    </row>
    <row r="50" spans="1:11" x14ac:dyDescent="0.25">
      <c r="A50" s="7" t="str">
        <f>import[[#This Row],[Country or Multicountry]]</f>
        <v>Mozambique</v>
      </c>
      <c r="B50" s="7" t="str">
        <f>INDEX(region[Region],MATCH(process[[#This Row],[Country]],region[Country or Multi- country],0))</f>
        <v>High Impact Africa 2</v>
      </c>
      <c r="C50" s="7" t="str">
        <f>import[[#This Row],[Priority Component]]</f>
        <v>Tuberculosis</v>
      </c>
      <c r="D50" s="7" t="str">
        <f>import[[#This Row],[Priority Area]]</f>
        <v>TB: Finding Missing People with TB</v>
      </c>
      <c r="E50" s="7" t="str">
        <f>IF('MF Tracker import'!L50="Grant Making","Grant Making","-")</f>
        <v>Grant Making</v>
      </c>
      <c r="F50" s="27">
        <f>import[[#This Row],[First Board Approval date]]</f>
        <v>44175</v>
      </c>
      <c r="G50" s="24" t="str">
        <f>IF('MF Tracker import'!D50="USD","US$",'MF Tracker import'!D50)</f>
        <v>US$</v>
      </c>
      <c r="H50" s="22">
        <f>IF('MF Tracker import'!E50=0,"",'MF Tracker import'!E50)</f>
        <v>6000000</v>
      </c>
      <c r="I50" s="22">
        <f>IF('MF Tracker import'!F50=0,0,'MF Tracker import'!F50)</f>
        <v>6000000</v>
      </c>
      <c r="J50" s="22">
        <f>IF('MF Tracker import'!I50=0,0,'MF Tracker import'!I50)</f>
        <v>6000000</v>
      </c>
      <c r="K50" s="22">
        <f>IF('MF Tracker import'!G50=0,0,'MF Tracker import'!G50)</f>
        <v>6000000</v>
      </c>
    </row>
    <row r="51" spans="1:11" x14ac:dyDescent="0.25">
      <c r="A51" s="7" t="str">
        <f>import[[#This Row],[Country or Multicountry]]</f>
        <v>Myanmar</v>
      </c>
      <c r="B51" s="7" t="str">
        <f>INDEX(region[Region],MATCH(process[[#This Row],[Country]],region[Country or Multi- country],0))</f>
        <v>High Impact Asia</v>
      </c>
      <c r="C51" s="7" t="str">
        <f>import[[#This Row],[Priority Component]]</f>
        <v>HIV/AIDS</v>
      </c>
      <c r="D51" s="7" t="str">
        <f>import[[#This Row],[Priority Area]]</f>
        <v>HIV: Key Populations</v>
      </c>
      <c r="E51" s="7" t="str">
        <f>IF('MF Tracker import'!L51="Grant Making","Grant Making","-")</f>
        <v>Grant Making</v>
      </c>
      <c r="F51" s="27">
        <f>import[[#This Row],[First Board Approval date]]</f>
        <v>44175</v>
      </c>
      <c r="G51" s="24" t="str">
        <f>IF('MF Tracker import'!D51="USD","US$",'MF Tracker import'!D51)</f>
        <v>US$</v>
      </c>
      <c r="H51" s="22">
        <f>IF('MF Tracker import'!E51=0,"",'MF Tracker import'!E51)</f>
        <v>6300000</v>
      </c>
      <c r="I51" s="22">
        <f>IF('MF Tracker import'!F51=0,0,'MF Tracker import'!F51)</f>
        <v>6300000</v>
      </c>
      <c r="J51" s="22">
        <f>IF('MF Tracker import'!I51=0,0,'MF Tracker import'!I51)</f>
        <v>6300000</v>
      </c>
      <c r="K51" s="22">
        <f>IF('MF Tracker import'!G51=0,0,'MF Tracker import'!G51)</f>
        <v>6300000</v>
      </c>
    </row>
    <row r="52" spans="1:11" x14ac:dyDescent="0.25">
      <c r="A52" s="7" t="str">
        <f>import[[#This Row],[Country or Multicountry]]</f>
        <v>Myanmar</v>
      </c>
      <c r="B52" s="7" t="str">
        <f>INDEX(region[Region],MATCH(process[[#This Row],[Country]],region[Country or Multi- country],0))</f>
        <v>High Impact Asia</v>
      </c>
      <c r="C52" s="7" t="str">
        <f>import[[#This Row],[Priority Component]]</f>
        <v>Tuberculosis</v>
      </c>
      <c r="D52" s="7" t="str">
        <f>import[[#This Row],[Priority Area]]</f>
        <v>TB: Finding Missing People with TB</v>
      </c>
      <c r="E52" s="7" t="str">
        <f>IF('MF Tracker import'!L52="Grant Making","Grant Making","-")</f>
        <v>Grant Making</v>
      </c>
      <c r="F52" s="27">
        <f>import[[#This Row],[First Board Approval date]]</f>
        <v>44175</v>
      </c>
      <c r="G52" s="24" t="str">
        <f>IF('MF Tracker import'!D52="USD","US$",'MF Tracker import'!D52)</f>
        <v>US$</v>
      </c>
      <c r="H52" s="22">
        <f>IF('MF Tracker import'!E52=0,"",'MF Tracker import'!E52)</f>
        <v>6000000</v>
      </c>
      <c r="I52" s="22">
        <f>IF('MF Tracker import'!F52=0,0,'MF Tracker import'!F52)</f>
        <v>6000000</v>
      </c>
      <c r="J52" s="22">
        <f>IF('MF Tracker import'!I52=0,0,'MF Tracker import'!I52)</f>
        <v>6000000</v>
      </c>
      <c r="K52" s="22">
        <f>IF('MF Tracker import'!G52=0,0,'MF Tracker import'!G52)</f>
        <v>6000000</v>
      </c>
    </row>
    <row r="53" spans="1:11" x14ac:dyDescent="0.25">
      <c r="A53" s="7" t="str">
        <f>import[[#This Row],[Country or Multicountry]]</f>
        <v>Namibia</v>
      </c>
      <c r="B53" s="7" t="str">
        <f>INDEX(region[Region],MATCH(process[[#This Row],[Country]],region[Country or Multi- country],0))</f>
        <v>Southern and Eastern Africa</v>
      </c>
      <c r="C53" s="7" t="str">
        <f>import[[#This Row],[Priority Component]]</f>
        <v>HIV/AIDS</v>
      </c>
      <c r="D53" s="7" t="str">
        <f>import[[#This Row],[Priority Area]]</f>
        <v>HIV: Adolescent Girls and Young Women</v>
      </c>
      <c r="E53" s="7" t="str">
        <f>IF('MF Tracker import'!L53="Grant Making","Grant Making","-")</f>
        <v>Grant Making</v>
      </c>
      <c r="F53" s="27">
        <f>import[[#This Row],[First Board Approval date]]</f>
        <v>44125</v>
      </c>
      <c r="G53" s="24" t="str">
        <f>IF('MF Tracker import'!D53="USD","US$",'MF Tracker import'!D53)</f>
        <v>US$</v>
      </c>
      <c r="H53" s="22">
        <f>IF('MF Tracker import'!E53=0,"",'MF Tracker import'!E53)</f>
        <v>1800000</v>
      </c>
      <c r="I53" s="22">
        <f>IF('MF Tracker import'!F53=0,0,'MF Tracker import'!F53)</f>
        <v>1800000</v>
      </c>
      <c r="J53" s="22">
        <f>IF('MF Tracker import'!I53=0,0,'MF Tracker import'!I53)</f>
        <v>1800000</v>
      </c>
      <c r="K53" s="22">
        <f>IF('MF Tracker import'!G53=0,0,'MF Tracker import'!G53)</f>
        <v>1800000</v>
      </c>
    </row>
    <row r="54" spans="1:11" x14ac:dyDescent="0.25">
      <c r="A54" s="7" t="str">
        <f>import[[#This Row],[Country or Multicountry]]</f>
        <v>Nepal</v>
      </c>
      <c r="B54" s="7" t="str">
        <f>INDEX(region[Region],MATCH(process[[#This Row],[Country]],region[Country or Multi- country],0))</f>
        <v>South East Asia</v>
      </c>
      <c r="C54" s="7" t="str">
        <f>import[[#This Row],[Priority Component]]</f>
        <v>RSSH</v>
      </c>
      <c r="D54" s="7" t="str">
        <f>import[[#This Row],[Priority Area]]</f>
        <v>RSSH: Human Rights</v>
      </c>
      <c r="E54" s="7" t="str">
        <f>IF('MF Tracker import'!L54="Grant Making","Grant Making","-")</f>
        <v>Grant Making</v>
      </c>
      <c r="F54" s="27">
        <f>import[[#This Row],[First Board Approval date]]</f>
        <v>44260</v>
      </c>
      <c r="G54" s="24" t="str">
        <f>IF('MF Tracker import'!D54="USD","US$",'MF Tracker import'!D54)</f>
        <v>US$</v>
      </c>
      <c r="H54" s="22">
        <f>IF('MF Tracker import'!E54=0,"",'MF Tracker import'!E54)</f>
        <v>1100000</v>
      </c>
      <c r="I54" s="22">
        <f>IF('MF Tracker import'!F54=0,0,'MF Tracker import'!F54)</f>
        <v>1100000</v>
      </c>
      <c r="J54" s="22">
        <f>IF('MF Tracker import'!I54=0,0,'MF Tracker import'!I54)</f>
        <v>1100000</v>
      </c>
      <c r="K54" s="22">
        <f>IF('MF Tracker import'!G54=0,0,'MF Tracker import'!G54)</f>
        <v>1100000</v>
      </c>
    </row>
    <row r="55" spans="1:11" x14ac:dyDescent="0.25">
      <c r="A55" s="7" t="str">
        <f>import[[#This Row],[Country or Multicountry]]</f>
        <v>Niger</v>
      </c>
      <c r="B55" s="7" t="str">
        <f>INDEX(region[Region],MATCH(process[[#This Row],[Country]],region[Country or Multi- country],0))</f>
        <v>Western Africa</v>
      </c>
      <c r="C55" s="7" t="str">
        <f>import[[#This Row],[Priority Component]]</f>
        <v>Tuberculosis</v>
      </c>
      <c r="D55" s="7" t="str">
        <f>import[[#This Row],[Priority Area]]</f>
        <v>TB: Finding Missing People with TB</v>
      </c>
      <c r="E55" s="7" t="str">
        <f>IF('MF Tracker import'!L55="Grant Making","Grant Making","-")</f>
        <v>Grant Making</v>
      </c>
      <c r="F55" s="27">
        <f>import[[#This Row],[First Board Approval date]]</f>
        <v>44524</v>
      </c>
      <c r="G55" s="24" t="str">
        <f>IF('MF Tracker import'!D55="USD","US$",'MF Tracker import'!D55)</f>
        <v>EUR</v>
      </c>
      <c r="H55" s="22">
        <f>IF('MF Tracker import'!E55=0,"",'MF Tracker import'!E55)</f>
        <v>1813300</v>
      </c>
      <c r="I55" s="22">
        <f>IF('MF Tracker import'!F55=0,0,'MF Tracker import'!F55)</f>
        <v>1813300</v>
      </c>
      <c r="J55" s="22">
        <f>IF('MF Tracker import'!I55=0,0,'MF Tracker import'!I55)</f>
        <v>1813300</v>
      </c>
      <c r="K55" s="22">
        <f>IF('MF Tracker import'!G55=0,0,'MF Tracker import'!G55)</f>
        <v>0</v>
      </c>
    </row>
    <row r="56" spans="1:11" x14ac:dyDescent="0.25">
      <c r="A56" s="7" t="str">
        <f>import[[#This Row],[Country or Multicountry]]</f>
        <v>Nigeria</v>
      </c>
      <c r="B56" s="7" t="str">
        <f>INDEX(region[Region],MATCH(process[[#This Row],[Country]],region[Country or Multi- country],0))</f>
        <v>High Impact Africa 1</v>
      </c>
      <c r="C56" s="7" t="str">
        <f>import[[#This Row],[Priority Component]]</f>
        <v>HIV/AIDS</v>
      </c>
      <c r="D56" s="7" t="str">
        <f>import[[#This Row],[Priority Area]]</f>
        <v>HIV: Differentiated HIV Service Delivery - Self testing</v>
      </c>
      <c r="E56" s="7" t="str">
        <f>IF('MF Tracker import'!L56="Grant Making","Grant Making","-")</f>
        <v>Grant Making</v>
      </c>
      <c r="F56" s="27">
        <f>import[[#This Row],[First Board Approval date]]</f>
        <v>44162</v>
      </c>
      <c r="G56" s="24" t="str">
        <f>IF('MF Tracker import'!D56="USD","US$",'MF Tracker import'!D56)</f>
        <v>US$</v>
      </c>
      <c r="H56" s="22">
        <f>IF('MF Tracker import'!E56=0,"",'MF Tracker import'!E56)</f>
        <v>2900000</v>
      </c>
      <c r="I56" s="22">
        <f>IF('MF Tracker import'!F56=0,0,'MF Tracker import'!F56)</f>
        <v>2900000</v>
      </c>
      <c r="J56" s="22">
        <f>IF('MF Tracker import'!I56=0,0,'MF Tracker import'!I56)</f>
        <v>2900000</v>
      </c>
      <c r="K56" s="22">
        <f>IF('MF Tracker import'!G56=0,0,'MF Tracker import'!G56)</f>
        <v>2900000</v>
      </c>
    </row>
    <row r="57" spans="1:11" x14ac:dyDescent="0.25">
      <c r="A57" s="7" t="str">
        <f>import[[#This Row],[Country or Multicountry]]</f>
        <v>Nigeria</v>
      </c>
      <c r="B57" s="7" t="str">
        <f>INDEX(region[Region],MATCH(process[[#This Row],[Country]],region[Country or Multi- country],0))</f>
        <v>High Impact Africa 1</v>
      </c>
      <c r="C57" s="7" t="str">
        <f>import[[#This Row],[Priority Component]]</f>
        <v>Tuberculosis</v>
      </c>
      <c r="D57" s="7" t="str">
        <f>import[[#This Row],[Priority Area]]</f>
        <v>TB: Finding Missing People with TB</v>
      </c>
      <c r="E57" s="7" t="str">
        <f>IF('MF Tracker import'!L57="Grant Making","Grant Making","-")</f>
        <v>Grant Making</v>
      </c>
      <c r="F57" s="27">
        <f>import[[#This Row],[First Board Approval date]]</f>
        <v>44162</v>
      </c>
      <c r="G57" s="24" t="str">
        <f>IF('MF Tracker import'!D57="USD","US$",'MF Tracker import'!D57)</f>
        <v>US$</v>
      </c>
      <c r="H57" s="22">
        <f>IF('MF Tracker import'!E57=0,"",'MF Tracker import'!E57)</f>
        <v>10000000</v>
      </c>
      <c r="I57" s="22">
        <f>IF('MF Tracker import'!F57=0,0,'MF Tracker import'!F57)</f>
        <v>10000000</v>
      </c>
      <c r="J57" s="22">
        <f>IF('MF Tracker import'!I57=0,0,'MF Tracker import'!I57)</f>
        <v>10000000</v>
      </c>
      <c r="K57" s="22">
        <f>IF('MF Tracker import'!G57=0,0,'MF Tracker import'!G57)</f>
        <v>10000000</v>
      </c>
    </row>
    <row r="58" spans="1:11" x14ac:dyDescent="0.25">
      <c r="A58" s="7" t="str">
        <f>import[[#This Row],[Country or Multicountry]]</f>
        <v>Pakistan</v>
      </c>
      <c r="B58" s="7" t="str">
        <f>INDEX(region[Region],MATCH(process[[#This Row],[Country]],region[Country or Multi- country],0))</f>
        <v>High Impact Asia</v>
      </c>
      <c r="C58" s="7" t="str">
        <f>import[[#This Row],[Priority Component]]</f>
        <v>HIV/AIDS</v>
      </c>
      <c r="D58" s="7" t="str">
        <f>import[[#This Row],[Priority Area]]</f>
        <v>HIV: Key Populations</v>
      </c>
      <c r="E58" s="7" t="str">
        <f>IF('MF Tracker import'!L58="Grant Making","Grant Making","-")</f>
        <v>Grant Making</v>
      </c>
      <c r="F58" s="27">
        <f>import[[#This Row],[First Board Approval date]]</f>
        <v>44187</v>
      </c>
      <c r="G58" s="24" t="str">
        <f>IF('MF Tracker import'!D58="USD","US$",'MF Tracker import'!D58)</f>
        <v>US$</v>
      </c>
      <c r="H58" s="22">
        <f>IF('MF Tracker import'!E58=0,"",'MF Tracker import'!E58)</f>
        <v>2900000</v>
      </c>
      <c r="I58" s="22">
        <f>IF('MF Tracker import'!F58=0,0,'MF Tracker import'!F58)</f>
        <v>2900000</v>
      </c>
      <c r="J58" s="22">
        <f>IF('MF Tracker import'!I58=0,0,'MF Tracker import'!I58)</f>
        <v>2900000</v>
      </c>
      <c r="K58" s="22">
        <f>IF('MF Tracker import'!G58=0,0,'MF Tracker import'!G58)</f>
        <v>2900000</v>
      </c>
    </row>
    <row r="59" spans="1:11" x14ac:dyDescent="0.25">
      <c r="A59" s="7" t="str">
        <f>import[[#This Row],[Country or Multicountry]]</f>
        <v>Pakistan</v>
      </c>
      <c r="B59" s="7" t="str">
        <f>INDEX(region[Region],MATCH(process[[#This Row],[Country]],region[Country or Multi- country],0))</f>
        <v>High Impact Asia</v>
      </c>
      <c r="C59" s="7" t="str">
        <f>import[[#This Row],[Priority Component]]</f>
        <v>Tuberculosis</v>
      </c>
      <c r="D59" s="7" t="str">
        <f>import[[#This Row],[Priority Area]]</f>
        <v>TB: Finding Missing People with TB</v>
      </c>
      <c r="E59" s="7" t="str">
        <f>IF('MF Tracker import'!L59="Grant Making","Grant Making","-")</f>
        <v>Grant Making</v>
      </c>
      <c r="F59" s="27">
        <f>import[[#This Row],[First Board Approval date]]</f>
        <v>44390</v>
      </c>
      <c r="G59" s="24" t="str">
        <f>IF('MF Tracker import'!D59="USD","US$",'MF Tracker import'!D59)</f>
        <v>US$</v>
      </c>
      <c r="H59" s="22">
        <f>IF('MF Tracker import'!E59=0,"",'MF Tracker import'!E59)</f>
        <v>6000000</v>
      </c>
      <c r="I59" s="22">
        <f>IF('MF Tracker import'!F59=0,0,'MF Tracker import'!F59)</f>
        <v>6000000</v>
      </c>
      <c r="J59" s="22">
        <f>IF('MF Tracker import'!I59=0,0,'MF Tracker import'!I59)</f>
        <v>6000000</v>
      </c>
      <c r="K59" s="22">
        <f>IF('MF Tracker import'!G59=0,0,'MF Tracker import'!G59)</f>
        <v>6000000</v>
      </c>
    </row>
    <row r="60" spans="1:11" x14ac:dyDescent="0.25">
      <c r="A60" s="7" t="str">
        <f>import[[#This Row],[Country or Multicountry]]</f>
        <v>Philippines</v>
      </c>
      <c r="B60" s="7" t="str">
        <f>INDEX(region[Region],MATCH(process[[#This Row],[Country]],region[Country or Multi- country],0))</f>
        <v>High Impact Asia</v>
      </c>
      <c r="C60" s="7" t="str">
        <f>import[[#This Row],[Priority Component]]</f>
        <v>HIV/AIDS</v>
      </c>
      <c r="D60" s="7" t="str">
        <f>import[[#This Row],[Priority Area]]</f>
        <v>HIV: Key Populations</v>
      </c>
      <c r="E60" s="7" t="str">
        <f>IF('MF Tracker import'!L60="Grant Making","Grant Making","-")</f>
        <v>Grant Making</v>
      </c>
      <c r="F60" s="27">
        <f>import[[#This Row],[First Board Approval date]]</f>
        <v>44125</v>
      </c>
      <c r="G60" s="24" t="str">
        <f>IF('MF Tracker import'!D60="USD","US$",'MF Tracker import'!D60)</f>
        <v>US$</v>
      </c>
      <c r="H60" s="22">
        <f>IF('MF Tracker import'!E60=0,"",'MF Tracker import'!E60)</f>
        <v>1000000</v>
      </c>
      <c r="I60" s="22">
        <f>IF('MF Tracker import'!F60=0,0,'MF Tracker import'!F60)</f>
        <v>1000000</v>
      </c>
      <c r="J60" s="22">
        <f>IF('MF Tracker import'!I60=0,0,'MF Tracker import'!I60)</f>
        <v>1000000</v>
      </c>
      <c r="K60" s="22">
        <f>IF('MF Tracker import'!G60=0,0,'MF Tracker import'!G60)</f>
        <v>1000000</v>
      </c>
    </row>
    <row r="61" spans="1:11" x14ac:dyDescent="0.25">
      <c r="A61" s="7" t="str">
        <f>import[[#This Row],[Country or Multicountry]]</f>
        <v>Philippines</v>
      </c>
      <c r="B61" s="7" t="str">
        <f>INDEX(region[Region],MATCH(process[[#This Row],[Country]],region[Country or Multi- country],0))</f>
        <v>High Impact Asia</v>
      </c>
      <c r="C61" s="7" t="str">
        <f>import[[#This Row],[Priority Component]]</f>
        <v>RSSH</v>
      </c>
      <c r="D61" s="7" t="str">
        <f>import[[#This Row],[Priority Area]]</f>
        <v>RSSH: Human Rights</v>
      </c>
      <c r="E61" s="7" t="str">
        <f>IF('MF Tracker import'!L61="Grant Making","Grant Making","-")</f>
        <v>Grant Making</v>
      </c>
      <c r="F61" s="27">
        <f>import[[#This Row],[First Board Approval date]]</f>
        <v>44125</v>
      </c>
      <c r="G61" s="24" t="str">
        <f>IF('MF Tracker import'!D61="USD","US$",'MF Tracker import'!D61)</f>
        <v>US$</v>
      </c>
      <c r="H61" s="22">
        <f>IF('MF Tracker import'!E61=0,"",'MF Tracker import'!E61)</f>
        <v>1000000</v>
      </c>
      <c r="I61" s="22">
        <f>IF('MF Tracker import'!F61=0,0,'MF Tracker import'!F61)</f>
        <v>1000000</v>
      </c>
      <c r="J61" s="22">
        <f>IF('MF Tracker import'!I61=0,0,'MF Tracker import'!I61)</f>
        <v>1000000</v>
      </c>
      <c r="K61" s="22">
        <f>IF('MF Tracker import'!G61=0,0,'MF Tracker import'!G61)</f>
        <v>1000000</v>
      </c>
    </row>
    <row r="62" spans="1:11" x14ac:dyDescent="0.25">
      <c r="A62" s="7" t="str">
        <f>import[[#This Row],[Country or Multicountry]]</f>
        <v>Philippines</v>
      </c>
      <c r="B62" s="7" t="str">
        <f>INDEX(region[Region],MATCH(process[[#This Row],[Country]],region[Country or Multi- country],0))</f>
        <v>High Impact Asia</v>
      </c>
      <c r="C62" s="7" t="str">
        <f>import[[#This Row],[Priority Component]]</f>
        <v>Tuberculosis</v>
      </c>
      <c r="D62" s="7" t="str">
        <f>import[[#This Row],[Priority Area]]</f>
        <v>TB: Finding Missing People with TB</v>
      </c>
      <c r="E62" s="7" t="str">
        <f>IF('MF Tracker import'!L62="Grant Making","Grant Making","-")</f>
        <v>Grant Making</v>
      </c>
      <c r="F62" s="27">
        <f>import[[#This Row],[First Board Approval date]]</f>
        <v>44125</v>
      </c>
      <c r="G62" s="24" t="str">
        <f>IF('MF Tracker import'!D62="USD","US$",'MF Tracker import'!D62)</f>
        <v>US$</v>
      </c>
      <c r="H62" s="22">
        <f>IF('MF Tracker import'!E62=0,"",'MF Tracker import'!E62)</f>
        <v>10000000</v>
      </c>
      <c r="I62" s="22">
        <f>IF('MF Tracker import'!F62=0,0,'MF Tracker import'!F62)</f>
        <v>10000000</v>
      </c>
      <c r="J62" s="22">
        <f>IF('MF Tracker import'!I62=0,0,'MF Tracker import'!I62)</f>
        <v>10000000</v>
      </c>
      <c r="K62" s="22">
        <f>IF('MF Tracker import'!G62=0,0,'MF Tracker import'!G62)</f>
        <v>10000000</v>
      </c>
    </row>
    <row r="63" spans="1:11" x14ac:dyDescent="0.25">
      <c r="A63" s="7" t="str">
        <f>import[[#This Row],[Country or Multicountry]]</f>
        <v>Rwanda</v>
      </c>
      <c r="B63" s="7" t="str">
        <f>INDEX(region[Region],MATCH(process[[#This Row],[Country]],region[Country or Multi- country],0))</f>
        <v>Southern and Eastern Africa</v>
      </c>
      <c r="C63" s="7" t="str">
        <f>import[[#This Row],[Priority Component]]</f>
        <v>RSSH</v>
      </c>
      <c r="D63" s="7" t="str">
        <f>import[[#This Row],[Priority Area]]</f>
        <v>RSSH: Data Science</v>
      </c>
      <c r="E63" s="7" t="str">
        <f>IF('MF Tracker import'!L63="Grant Making","Grant Making","-")</f>
        <v>Grant Making</v>
      </c>
      <c r="F63" s="27">
        <f>import[[#This Row],[First Board Approval date]]</f>
        <v>44299</v>
      </c>
      <c r="G63" s="24" t="str">
        <f>IF('MF Tracker import'!D63="USD","US$",'MF Tracker import'!D63)</f>
        <v>US$</v>
      </c>
      <c r="H63" s="22">
        <f>IF('MF Tracker import'!E63=0,"",'MF Tracker import'!E63)</f>
        <v>2000000</v>
      </c>
      <c r="I63" s="22">
        <f>IF('MF Tracker import'!F63=0,0,'MF Tracker import'!F63)</f>
        <v>2000000</v>
      </c>
      <c r="J63" s="22">
        <f>IF('MF Tracker import'!I63=0,0,'MF Tracker import'!I63)</f>
        <v>2000000</v>
      </c>
      <c r="K63" s="22">
        <f>IF('MF Tracker import'!G63=0,0,'MF Tracker import'!G63)</f>
        <v>2000000</v>
      </c>
    </row>
    <row r="64" spans="1:11" x14ac:dyDescent="0.25">
      <c r="A64" s="7" t="str">
        <f>import[[#This Row],[Country or Multicountry]]</f>
        <v>Senegal</v>
      </c>
      <c r="B64" s="7" t="str">
        <f>INDEX(region[Region],MATCH(process[[#This Row],[Country]],region[Country or Multi- country],0))</f>
        <v>Western Africa</v>
      </c>
      <c r="C64" s="7" t="str">
        <f>import[[#This Row],[Priority Component]]</f>
        <v>RSSH</v>
      </c>
      <c r="D64" s="7" t="str">
        <f>import[[#This Row],[Priority Area]]</f>
        <v>RSSH: Human Rights</v>
      </c>
      <c r="E64" s="7" t="str">
        <f>IF('MF Tracker import'!L64="Grant Making","Grant Making","-")</f>
        <v>Grant Making</v>
      </c>
      <c r="F64" s="27">
        <f>import[[#This Row],[First Board Approval date]]</f>
        <v>44187</v>
      </c>
      <c r="G64" s="24" t="str">
        <f>IF('MF Tracker import'!D64="USD","US$",'MF Tracker import'!D64)</f>
        <v>EUR</v>
      </c>
      <c r="H64" s="22">
        <f>IF('MF Tracker import'!E64=0,"",'MF Tracker import'!E64)</f>
        <v>1087980</v>
      </c>
      <c r="I64" s="22">
        <f>IF('MF Tracker import'!F64=0,0,'MF Tracker import'!F64)</f>
        <v>1087980</v>
      </c>
      <c r="J64" s="22">
        <f>IF('MF Tracker import'!I64=0,0,'MF Tracker import'!I64)</f>
        <v>1087980</v>
      </c>
      <c r="K64" s="22">
        <f>IF('MF Tracker import'!G64=0,0,'MF Tracker import'!G64)</f>
        <v>1087980</v>
      </c>
    </row>
    <row r="65" spans="1:11" x14ac:dyDescent="0.25">
      <c r="A65" s="7" t="str">
        <f>import[[#This Row],[Country or Multicountry]]</f>
        <v>Sierra Leone</v>
      </c>
      <c r="B65" s="7" t="str">
        <f>INDEX(region[Region],MATCH(process[[#This Row],[Country]],region[Country or Multi- country],0))</f>
        <v>Western Africa</v>
      </c>
      <c r="C65" s="7" t="str">
        <f>import[[#This Row],[Priority Component]]</f>
        <v>RSSH</v>
      </c>
      <c r="D65" s="7" t="str">
        <f>import[[#This Row],[Priority Area]]</f>
        <v>RSSH: Human Rights</v>
      </c>
      <c r="E65" s="7" t="str">
        <f>IF('MF Tracker import'!L65="Grant Making","Grant Making","-")</f>
        <v>Grant Making</v>
      </c>
      <c r="F65" s="27">
        <f>import[[#This Row],[First Board Approval date]]</f>
        <v>44335</v>
      </c>
      <c r="G65" s="24" t="str">
        <f>IF('MF Tracker import'!D65="USD","US$",'MF Tracker import'!D65)</f>
        <v>US$</v>
      </c>
      <c r="H65" s="22">
        <f>IF('MF Tracker import'!E65=0,"",'MF Tracker import'!E65)</f>
        <v>1500000</v>
      </c>
      <c r="I65" s="22">
        <f>IF('MF Tracker import'!F65=0,0,'MF Tracker import'!F65)</f>
        <v>1500000</v>
      </c>
      <c r="J65" s="22">
        <f>IF('MF Tracker import'!I65=0,0,'MF Tracker import'!I65)</f>
        <v>1500000</v>
      </c>
      <c r="K65" s="22">
        <f>IF('MF Tracker import'!G65=0,0,'MF Tracker import'!G65)</f>
        <v>1500000</v>
      </c>
    </row>
    <row r="66" spans="1:11" x14ac:dyDescent="0.25">
      <c r="A66" s="7" t="str">
        <f>import[[#This Row],[Country or Multicountry]]</f>
        <v>South Africa</v>
      </c>
      <c r="B66" s="7" t="str">
        <f>INDEX(region[Region],MATCH(process[[#This Row],[Country]],region[Country or Multi- country],0))</f>
        <v>High Impact Africa 2</v>
      </c>
      <c r="C66" s="7" t="str">
        <f>import[[#This Row],[Priority Component]]</f>
        <v>RSSH</v>
      </c>
      <c r="D66" s="7" t="str">
        <f>import[[#This Row],[Priority Area]]</f>
        <v>RSSH: Human Rights</v>
      </c>
      <c r="E66" s="7" t="str">
        <f>IF('MF Tracker import'!L66="Grant Making","Grant Making","-")</f>
        <v>Grant Making</v>
      </c>
      <c r="F66" s="27">
        <f>import[[#This Row],[First Board Approval date]]</f>
        <v>44679</v>
      </c>
      <c r="G66" s="24" t="str">
        <f>IF('MF Tracker import'!D66="USD","US$",'MF Tracker import'!D66)</f>
        <v>US$</v>
      </c>
      <c r="H66" s="22">
        <f>IF('MF Tracker import'!E66=0,"",'MF Tracker import'!E66)</f>
        <v>4000000</v>
      </c>
      <c r="I66" s="22">
        <f>IF('MF Tracker import'!F66=0,0,'MF Tracker import'!F66)</f>
        <v>4000000</v>
      </c>
      <c r="J66" s="22">
        <f>IF('MF Tracker import'!I66=0,0,'MF Tracker import'!I66)</f>
        <v>4000000</v>
      </c>
      <c r="K66" s="22">
        <f>IF('MF Tracker import'!G66=0,0,'MF Tracker import'!G66)</f>
        <v>4000000</v>
      </c>
    </row>
    <row r="67" spans="1:11" x14ac:dyDescent="0.25">
      <c r="A67" s="7" t="str">
        <f>import[[#This Row],[Country or Multicountry]]</f>
        <v>South Africa</v>
      </c>
      <c r="B67" s="7" t="str">
        <f>INDEX(region[Region],MATCH(process[[#This Row],[Country]],region[Country or Multi- country],0))</f>
        <v>High Impact Africa 2</v>
      </c>
      <c r="C67" s="7" t="str">
        <f>import[[#This Row],[Priority Component]]</f>
        <v>Tuberculosis</v>
      </c>
      <c r="D67" s="7" t="str">
        <f>import[[#This Row],[Priority Area]]</f>
        <v>TB: Finding Missing People with TB</v>
      </c>
      <c r="E67" s="7" t="str">
        <f>IF('MF Tracker import'!L67="Grant Making","Grant Making","-")</f>
        <v>Grant Making</v>
      </c>
      <c r="F67" s="27">
        <f>import[[#This Row],[First Board Approval date]]</f>
        <v>44679</v>
      </c>
      <c r="G67" s="24" t="str">
        <f>IF('MF Tracker import'!D67="USD","US$",'MF Tracker import'!D67)</f>
        <v>US$</v>
      </c>
      <c r="H67" s="22">
        <f>IF('MF Tracker import'!E67=0,"",'MF Tracker import'!E67)</f>
        <v>6000000</v>
      </c>
      <c r="I67" s="22">
        <f>IF('MF Tracker import'!F67=0,0,'MF Tracker import'!F67)</f>
        <v>6000000</v>
      </c>
      <c r="J67" s="22">
        <f>IF('MF Tracker import'!I67=0,0,'MF Tracker import'!I67)</f>
        <v>6000000</v>
      </c>
      <c r="K67" s="22">
        <f>IF('MF Tracker import'!G67=0,0,'MF Tracker import'!G67)</f>
        <v>6000000</v>
      </c>
    </row>
    <row r="68" spans="1:11" x14ac:dyDescent="0.25">
      <c r="A68" s="7" t="str">
        <f>import[[#This Row],[Country or Multicountry]]</f>
        <v>Tanzania (United Republic)</v>
      </c>
      <c r="B68" s="7" t="str">
        <f>INDEX(region[Region],MATCH(process[[#This Row],[Country]],region[Country or Multi- country],0))</f>
        <v>High Impact Africa 2</v>
      </c>
      <c r="C68" s="7" t="str">
        <f>import[[#This Row],[Priority Component]]</f>
        <v>HIV/AIDS</v>
      </c>
      <c r="D68" s="7" t="str">
        <f>import[[#This Row],[Priority Area]]</f>
        <v>HIV: Adolescent Girls and Young Women</v>
      </c>
      <c r="E68" s="7" t="str">
        <f>IF('MF Tracker import'!L68="Grant Making","Grant Making","-")</f>
        <v>Grant Making</v>
      </c>
      <c r="F68" s="27">
        <f>import[[#This Row],[First Board Approval date]]</f>
        <v>44175</v>
      </c>
      <c r="G68" s="24" t="str">
        <f>IF('MF Tracker import'!D68="USD","US$",'MF Tracker import'!D68)</f>
        <v>US$</v>
      </c>
      <c r="H68" s="22">
        <f>IF('MF Tracker import'!E68=0,"",'MF Tracker import'!E68)</f>
        <v>10000000</v>
      </c>
      <c r="I68" s="22">
        <f>IF('MF Tracker import'!F68=0,0,'MF Tracker import'!F68)</f>
        <v>10000000</v>
      </c>
      <c r="J68" s="22">
        <f>IF('MF Tracker import'!I68=0,0,'MF Tracker import'!I68)</f>
        <v>10000000</v>
      </c>
      <c r="K68" s="22">
        <f>IF('MF Tracker import'!G68=0,0,'MF Tracker import'!G68)</f>
        <v>10000000</v>
      </c>
    </row>
    <row r="69" spans="1:11" x14ac:dyDescent="0.25">
      <c r="A69" s="7" t="str">
        <f>import[[#This Row],[Country or Multicountry]]</f>
        <v>Tanzania (United Republic)</v>
      </c>
      <c r="B69" s="7" t="str">
        <f>INDEX(region[Region],MATCH(process[[#This Row],[Country]],region[Country or Multi- country],0))</f>
        <v>High Impact Africa 2</v>
      </c>
      <c r="C69" s="7" t="str">
        <f>import[[#This Row],[Priority Component]]</f>
        <v>HIV/AIDS</v>
      </c>
      <c r="D69" s="7" t="str">
        <f>import[[#This Row],[Priority Area]]</f>
        <v>HIV: Differentiated HIV Service Delivery - Self testing</v>
      </c>
      <c r="E69" s="7" t="str">
        <f>IF('MF Tracker import'!L69="Grant Making","Grant Making","-")</f>
        <v>Grant Making</v>
      </c>
      <c r="F69" s="27">
        <f>import[[#This Row],[First Board Approval date]]</f>
        <v>44175</v>
      </c>
      <c r="G69" s="24" t="str">
        <f>IF('MF Tracker import'!D69="USD","US$",'MF Tracker import'!D69)</f>
        <v>US$</v>
      </c>
      <c r="H69" s="22">
        <f>IF('MF Tracker import'!E69=0,"",'MF Tracker import'!E69)</f>
        <v>2900000</v>
      </c>
      <c r="I69" s="22">
        <f>IF('MF Tracker import'!F69=0,0,'MF Tracker import'!F69)</f>
        <v>2900000</v>
      </c>
      <c r="J69" s="22">
        <f>IF('MF Tracker import'!I69=0,0,'MF Tracker import'!I69)</f>
        <v>2900000</v>
      </c>
      <c r="K69" s="22">
        <f>IF('MF Tracker import'!G69=0,0,'MF Tracker import'!G69)</f>
        <v>2900000</v>
      </c>
    </row>
    <row r="70" spans="1:11" x14ac:dyDescent="0.25">
      <c r="A70" s="7" t="str">
        <f>import[[#This Row],[Country or Multicountry]]</f>
        <v>Tanzania (United Republic)</v>
      </c>
      <c r="B70" s="7" t="str">
        <f>INDEX(region[Region],MATCH(process[[#This Row],[Country]],region[Country or Multi- country],0))</f>
        <v>High Impact Africa 2</v>
      </c>
      <c r="C70" s="7" t="str">
        <f>import[[#This Row],[Priority Component]]</f>
        <v>HIV/AIDS</v>
      </c>
      <c r="D70" s="7" t="str">
        <f>import[[#This Row],[Priority Area]]</f>
        <v>HIV: TB Preventive Treatment</v>
      </c>
      <c r="E70" s="7" t="str">
        <f>IF('MF Tracker import'!L70="Grant Making","Grant Making","-")</f>
        <v>Grant Making</v>
      </c>
      <c r="F70" s="27">
        <f>import[[#This Row],[First Board Approval date]]</f>
        <v>44175</v>
      </c>
      <c r="G70" s="24" t="str">
        <f>IF('MF Tracker import'!D70="USD","US$",'MF Tracker import'!D70)</f>
        <v>US$</v>
      </c>
      <c r="H70" s="22">
        <f>IF('MF Tracker import'!E70=0,"",'MF Tracker import'!E70)</f>
        <v>2000000</v>
      </c>
      <c r="I70" s="22">
        <f>IF('MF Tracker import'!F70=0,0,'MF Tracker import'!F70)</f>
        <v>2000000</v>
      </c>
      <c r="J70" s="22">
        <f>IF('MF Tracker import'!I70=0,0,'MF Tracker import'!I70)</f>
        <v>2000000</v>
      </c>
      <c r="K70" s="22">
        <f>IF('MF Tracker import'!G70=0,0,'MF Tracker import'!G70)</f>
        <v>2000000</v>
      </c>
    </row>
    <row r="71" spans="1:11" x14ac:dyDescent="0.25">
      <c r="A71" s="7" t="str">
        <f>import[[#This Row],[Country or Multicountry]]</f>
        <v>Tanzania (United Republic)</v>
      </c>
      <c r="B71" s="7" t="str">
        <f>INDEX(region[Region],MATCH(process[[#This Row],[Country]],region[Country or Multi- country],0))</f>
        <v>High Impact Africa 2</v>
      </c>
      <c r="C71" s="7" t="str">
        <f>import[[#This Row],[Priority Component]]</f>
        <v>Tuberculosis</v>
      </c>
      <c r="D71" s="7" t="str">
        <f>import[[#This Row],[Priority Area]]</f>
        <v>TB: Finding Missing People with TB</v>
      </c>
      <c r="E71" s="7" t="str">
        <f>IF('MF Tracker import'!L71="Grant Making","Grant Making","-")</f>
        <v>Grant Making</v>
      </c>
      <c r="F71" s="27">
        <f>import[[#This Row],[First Board Approval date]]</f>
        <v>44175</v>
      </c>
      <c r="G71" s="24" t="str">
        <f>IF('MF Tracker import'!D71="USD","US$",'MF Tracker import'!D71)</f>
        <v>US$</v>
      </c>
      <c r="H71" s="22">
        <f>IF('MF Tracker import'!E71=0,"",'MF Tracker import'!E71)</f>
        <v>6000000</v>
      </c>
      <c r="I71" s="22">
        <f>IF('MF Tracker import'!F71=0,0,'MF Tracker import'!F71)</f>
        <v>6000000</v>
      </c>
      <c r="J71" s="22">
        <f>IF('MF Tracker import'!I71=0,0,'MF Tracker import'!I71)</f>
        <v>6000000</v>
      </c>
      <c r="K71" s="22">
        <f>IF('MF Tracker import'!G71=0,0,'MF Tracker import'!G71)</f>
        <v>6000000</v>
      </c>
    </row>
    <row r="72" spans="1:11" x14ac:dyDescent="0.25">
      <c r="A72" s="7" t="str">
        <f>import[[#This Row],[Country or Multicountry]]</f>
        <v>Tunisia</v>
      </c>
      <c r="B72" s="7" t="str">
        <f>INDEX(region[Region],MATCH(process[[#This Row],[Country]],region[Country or Multi- country],0))</f>
        <v>Middle East and North Africa</v>
      </c>
      <c r="C72" s="7" t="str">
        <f>import[[#This Row],[Priority Component]]</f>
        <v>RSSH</v>
      </c>
      <c r="D72" s="7" t="str">
        <f>import[[#This Row],[Priority Area]]</f>
        <v>RSSH: Human Rights</v>
      </c>
      <c r="E72" s="7" t="str">
        <f>IF('MF Tracker import'!L72="Grant Making","Grant Making","-")</f>
        <v>Grant Making</v>
      </c>
      <c r="F72" s="27">
        <f>import[[#This Row],[First Board Approval date]]</f>
        <v>44543</v>
      </c>
      <c r="G72" s="24" t="str">
        <f>IF('MF Tracker import'!D72="USD","US$",'MF Tracker import'!D72)</f>
        <v>US$</v>
      </c>
      <c r="H72" s="22">
        <f>IF('MF Tracker import'!E72=0,"",'MF Tracker import'!E72)</f>
        <v>900000</v>
      </c>
      <c r="I72" s="22">
        <f>IF('MF Tracker import'!F72=0,0,'MF Tracker import'!F72)</f>
        <v>900000</v>
      </c>
      <c r="J72" s="22">
        <f>IF('MF Tracker import'!I72=0,0,'MF Tracker import'!I72)</f>
        <v>900000</v>
      </c>
      <c r="K72" s="22">
        <f>IF('MF Tracker import'!G72=0,0,'MF Tracker import'!G72)</f>
        <v>0</v>
      </c>
    </row>
    <row r="73" spans="1:11" x14ac:dyDescent="0.25">
      <c r="A73" s="7" t="str">
        <f>import[[#This Row],[Country or Multicountry]]</f>
        <v>Uganda</v>
      </c>
      <c r="B73" s="7" t="str">
        <f>INDEX(region[Region],MATCH(process[[#This Row],[Country]],region[Country or Multi- country],0))</f>
        <v>High Impact Africa 2</v>
      </c>
      <c r="C73" s="7" t="str">
        <f>import[[#This Row],[Priority Component]]</f>
        <v>HIV/AIDS</v>
      </c>
      <c r="D73" s="7" t="str">
        <f>import[[#This Row],[Priority Area]]</f>
        <v>HIV: Adolescent Girls and Young Women</v>
      </c>
      <c r="E73" s="7" t="str">
        <f>IF('MF Tracker import'!L73="Grant Making","Grant Making","-")</f>
        <v>Grant Making</v>
      </c>
      <c r="F73" s="27">
        <f>import[[#This Row],[First Board Approval date]]</f>
        <v>44125</v>
      </c>
      <c r="G73" s="24" t="str">
        <f>IF('MF Tracker import'!D73="USD","US$",'MF Tracker import'!D73)</f>
        <v>US$</v>
      </c>
      <c r="H73" s="22">
        <f>IF('MF Tracker import'!E73=0,"",'MF Tracker import'!E73)</f>
        <v>4700000</v>
      </c>
      <c r="I73" s="22">
        <f>IF('MF Tracker import'!F73=0,0,'MF Tracker import'!F73)</f>
        <v>4700000</v>
      </c>
      <c r="J73" s="22">
        <f>IF('MF Tracker import'!I73=0,0,'MF Tracker import'!I73)</f>
        <v>4700000</v>
      </c>
      <c r="K73" s="22">
        <f>IF('MF Tracker import'!G73=0,0,'MF Tracker import'!G73)</f>
        <v>4700000</v>
      </c>
    </row>
    <row r="74" spans="1:11" x14ac:dyDescent="0.25">
      <c r="A74" s="7" t="str">
        <f>import[[#This Row],[Country or Multicountry]]</f>
        <v>Uganda</v>
      </c>
      <c r="B74" s="7" t="str">
        <f>INDEX(region[Region],MATCH(process[[#This Row],[Country]],region[Country or Multi- country],0))</f>
        <v>High Impact Africa 2</v>
      </c>
      <c r="C74" s="7" t="str">
        <f>import[[#This Row],[Priority Component]]</f>
        <v>HIV/AIDS</v>
      </c>
      <c r="D74" s="7" t="str">
        <f>import[[#This Row],[Priority Area]]</f>
        <v>HIV: Condom Programming</v>
      </c>
      <c r="E74" s="7" t="str">
        <f>IF('MF Tracker import'!L74="Grant Making","Grant Making","-")</f>
        <v>Grant Making</v>
      </c>
      <c r="F74" s="27">
        <f>import[[#This Row],[First Board Approval date]]</f>
        <v>44125</v>
      </c>
      <c r="G74" s="24" t="str">
        <f>IF('MF Tracker import'!D74="USD","US$",'MF Tracker import'!D74)</f>
        <v>US$</v>
      </c>
      <c r="H74" s="22">
        <f>IF('MF Tracker import'!E74=0,"",'MF Tracker import'!E74)</f>
        <v>2500000</v>
      </c>
      <c r="I74" s="22">
        <f>IF('MF Tracker import'!F74=0,0,'MF Tracker import'!F74)</f>
        <v>2500000</v>
      </c>
      <c r="J74" s="22">
        <f>IF('MF Tracker import'!I74=0,0,'MF Tracker import'!I74)</f>
        <v>2500000</v>
      </c>
      <c r="K74" s="22">
        <f>IF('MF Tracker import'!G74=0,0,'MF Tracker import'!G74)</f>
        <v>2500000</v>
      </c>
    </row>
    <row r="75" spans="1:11" x14ac:dyDescent="0.25">
      <c r="A75" s="7" t="str">
        <f>import[[#This Row],[Country or Multicountry]]</f>
        <v>Uganda</v>
      </c>
      <c r="B75" s="7" t="str">
        <f>INDEX(region[Region],MATCH(process[[#This Row],[Country]],region[Country or Multi- country],0))</f>
        <v>High Impact Africa 2</v>
      </c>
      <c r="C75" s="7" t="str">
        <f>import[[#This Row],[Priority Component]]</f>
        <v>HIV/AIDS</v>
      </c>
      <c r="D75" s="7" t="str">
        <f>import[[#This Row],[Priority Area]]</f>
        <v>HIV: Differentiated HIV Service Delivery - Self testing</v>
      </c>
      <c r="E75" s="7" t="str">
        <f>IF('MF Tracker import'!L75="Grant Making","Grant Making","-")</f>
        <v>Grant Making</v>
      </c>
      <c r="F75" s="27">
        <f>import[[#This Row],[First Board Approval date]]</f>
        <v>44125</v>
      </c>
      <c r="G75" s="24" t="str">
        <f>IF('MF Tracker import'!D75="USD","US$",'MF Tracker import'!D75)</f>
        <v>US$</v>
      </c>
      <c r="H75" s="22">
        <f>IF('MF Tracker import'!E75=0,"",'MF Tracker import'!E75)</f>
        <v>2900000</v>
      </c>
      <c r="I75" s="22">
        <f>IF('MF Tracker import'!F75=0,0,'MF Tracker import'!F75)</f>
        <v>2900000</v>
      </c>
      <c r="J75" s="22">
        <f>IF('MF Tracker import'!I75=0,0,'MF Tracker import'!I75)</f>
        <v>2900000</v>
      </c>
      <c r="K75" s="22">
        <f>IF('MF Tracker import'!G75=0,0,'MF Tracker import'!G75)</f>
        <v>2900000</v>
      </c>
    </row>
    <row r="76" spans="1:11" x14ac:dyDescent="0.25">
      <c r="A76" s="7" t="str">
        <f>import[[#This Row],[Country or Multicountry]]</f>
        <v>Uganda</v>
      </c>
      <c r="B76" s="7" t="str">
        <f>INDEX(region[Region],MATCH(process[[#This Row],[Country]],region[Country or Multi- country],0))</f>
        <v>High Impact Africa 2</v>
      </c>
      <c r="C76" s="7" t="str">
        <f>import[[#This Row],[Priority Component]]</f>
        <v>RSSH</v>
      </c>
      <c r="D76" s="7" t="str">
        <f>import[[#This Row],[Priority Area]]</f>
        <v>RSSH: Data Science</v>
      </c>
      <c r="E76" s="7" t="str">
        <f>IF('MF Tracker import'!L76="Grant Making","Grant Making","-")</f>
        <v>Grant Making</v>
      </c>
      <c r="F76" s="27">
        <f>import[[#This Row],[First Board Approval date]]</f>
        <v>44141</v>
      </c>
      <c r="G76" s="24" t="str">
        <f>IF('MF Tracker import'!D76="USD","US$",'MF Tracker import'!D76)</f>
        <v>US$</v>
      </c>
      <c r="H76" s="22">
        <f>IF('MF Tracker import'!E76=0,"",'MF Tracker import'!E76)</f>
        <v>3000000</v>
      </c>
      <c r="I76" s="22">
        <f>IF('MF Tracker import'!F76=0,0,'MF Tracker import'!F76)</f>
        <v>3000000</v>
      </c>
      <c r="J76" s="22">
        <f>IF('MF Tracker import'!I76=0,0,'MF Tracker import'!I76)</f>
        <v>3000000</v>
      </c>
      <c r="K76" s="22">
        <f>IF('MF Tracker import'!G76=0,0,'MF Tracker import'!G76)</f>
        <v>3000000</v>
      </c>
    </row>
    <row r="77" spans="1:11" x14ac:dyDescent="0.25">
      <c r="A77" s="7" t="str">
        <f>import[[#This Row],[Country or Multicountry]]</f>
        <v>Uganda</v>
      </c>
      <c r="B77" s="7" t="str">
        <f>INDEX(region[Region],MATCH(process[[#This Row],[Country]],region[Country or Multi- country],0))</f>
        <v>High Impact Africa 2</v>
      </c>
      <c r="C77" s="7" t="str">
        <f>import[[#This Row],[Priority Component]]</f>
        <v>RSSH</v>
      </c>
      <c r="D77" s="7" t="str">
        <f>import[[#This Row],[Priority Area]]</f>
        <v>RSSH: Human Rights</v>
      </c>
      <c r="E77" s="7" t="str">
        <f>IF('MF Tracker import'!L77="Grant Making","Grant Making","-")</f>
        <v>Grant Making</v>
      </c>
      <c r="F77" s="27">
        <f>import[[#This Row],[First Board Approval date]]</f>
        <v>44125</v>
      </c>
      <c r="G77" s="24" t="str">
        <f>IF('MF Tracker import'!D77="USD","US$",'MF Tracker import'!D77)</f>
        <v>US$</v>
      </c>
      <c r="H77" s="22">
        <f>IF('MF Tracker import'!E77=0,"",'MF Tracker import'!E77)</f>
        <v>4400000</v>
      </c>
      <c r="I77" s="22">
        <f>IF('MF Tracker import'!F77=0,0,'MF Tracker import'!F77)</f>
        <v>4400000</v>
      </c>
      <c r="J77" s="22">
        <f>IF('MF Tracker import'!I77=0,0,'MF Tracker import'!I77)</f>
        <v>4400000</v>
      </c>
      <c r="K77" s="22">
        <f>IF('MF Tracker import'!G77=0,0,'MF Tracker import'!G77)</f>
        <v>4400000</v>
      </c>
    </row>
    <row r="78" spans="1:11" x14ac:dyDescent="0.25">
      <c r="A78" s="7" t="str">
        <f>import[[#This Row],[Country or Multicountry]]</f>
        <v>Uganda</v>
      </c>
      <c r="B78" s="7" t="str">
        <f>INDEX(region[Region],MATCH(process[[#This Row],[Country]],region[Country or Multi- country],0))</f>
        <v>High Impact Africa 2</v>
      </c>
      <c r="C78" s="7" t="str">
        <f>import[[#This Row],[Priority Component]]</f>
        <v>Tuberculosis</v>
      </c>
      <c r="D78" s="7" t="str">
        <f>import[[#This Row],[Priority Area]]</f>
        <v>TB: Finding Missing People with TB</v>
      </c>
      <c r="E78" s="7" t="str">
        <f>IF('MF Tracker import'!L78="Grant Making","Grant Making","-")</f>
        <v>Grant Making</v>
      </c>
      <c r="F78" s="27">
        <f>import[[#This Row],[First Board Approval date]]</f>
        <v>44125</v>
      </c>
      <c r="G78" s="24" t="str">
        <f>IF('MF Tracker import'!D78="USD","US$",'MF Tracker import'!D78)</f>
        <v>US$</v>
      </c>
      <c r="H78" s="22">
        <f>IF('MF Tracker import'!E78=0,"",'MF Tracker import'!E78)</f>
        <v>6000000</v>
      </c>
      <c r="I78" s="22">
        <f>IF('MF Tracker import'!F78=0,0,'MF Tracker import'!F78)</f>
        <v>6000000</v>
      </c>
      <c r="J78" s="22">
        <f>IF('MF Tracker import'!I78=0,0,'MF Tracker import'!I78)</f>
        <v>6000000</v>
      </c>
      <c r="K78" s="22">
        <f>IF('MF Tracker import'!G78=0,0,'MF Tracker import'!G78)</f>
        <v>6000000</v>
      </c>
    </row>
    <row r="79" spans="1:11" x14ac:dyDescent="0.25">
      <c r="A79" s="7" t="str">
        <f>import[[#This Row],[Country or Multicountry]]</f>
        <v>Ukraine</v>
      </c>
      <c r="B79" s="7" t="str">
        <f>INDEX(region[Region],MATCH(process[[#This Row],[Country]],region[Country or Multi- country],0))</f>
        <v>Eastern Europe and Central Asia</v>
      </c>
      <c r="C79" s="7" t="str">
        <f>import[[#This Row],[Priority Component]]</f>
        <v>HIV/AIDS</v>
      </c>
      <c r="D79" s="7" t="str">
        <f>import[[#This Row],[Priority Area]]</f>
        <v>HIV: Key Populations</v>
      </c>
      <c r="E79" s="7" t="str">
        <f>IF('MF Tracker import'!L79="Grant Making","Grant Making","-")</f>
        <v>Grant Making</v>
      </c>
      <c r="F79" s="27">
        <f>import[[#This Row],[First Board Approval date]]</f>
        <v>44168</v>
      </c>
      <c r="G79" s="24" t="str">
        <f>IF('MF Tracker import'!D79="USD","US$",'MF Tracker import'!D79)</f>
        <v>US$</v>
      </c>
      <c r="H79" s="22">
        <f>IF('MF Tracker import'!E79=0,"",'MF Tracker import'!E79)</f>
        <v>3900000</v>
      </c>
      <c r="I79" s="22">
        <f>IF('MF Tracker import'!F79=0,0,'MF Tracker import'!F79)</f>
        <v>3900000</v>
      </c>
      <c r="J79" s="22">
        <f>IF('MF Tracker import'!I79=0,0,'MF Tracker import'!I79)</f>
        <v>3900000</v>
      </c>
      <c r="K79" s="22">
        <f>IF('MF Tracker import'!G79=0,0,'MF Tracker import'!G79)</f>
        <v>3900000</v>
      </c>
    </row>
    <row r="80" spans="1:11" x14ac:dyDescent="0.25">
      <c r="A80" s="7" t="str">
        <f>import[[#This Row],[Country or Multicountry]]</f>
        <v>Ukraine</v>
      </c>
      <c r="B80" s="7" t="str">
        <f>INDEX(region[Region],MATCH(process[[#This Row],[Country]],region[Country or Multi- country],0))</f>
        <v>Eastern Europe and Central Asia</v>
      </c>
      <c r="C80" s="7" t="str">
        <f>import[[#This Row],[Priority Component]]</f>
        <v>RSSH</v>
      </c>
      <c r="D80" s="7" t="str">
        <f>import[[#This Row],[Priority Area]]</f>
        <v>RSSH: Human Rights</v>
      </c>
      <c r="E80" s="7" t="str">
        <f>IF('MF Tracker import'!L80="Grant Making","Grant Making","-")</f>
        <v>Grant Making</v>
      </c>
      <c r="F80" s="27">
        <f>import[[#This Row],[First Board Approval date]]</f>
        <v>44168</v>
      </c>
      <c r="G80" s="24" t="str">
        <f>IF('MF Tracker import'!D80="USD","US$",'MF Tracker import'!D80)</f>
        <v>US$</v>
      </c>
      <c r="H80" s="22">
        <f>IF('MF Tracker import'!E80=0,"",'MF Tracker import'!E80)</f>
        <v>2400000</v>
      </c>
      <c r="I80" s="22">
        <f>IF('MF Tracker import'!F80=0,0,'MF Tracker import'!F80)</f>
        <v>2400000</v>
      </c>
      <c r="J80" s="22">
        <f>IF('MF Tracker import'!I80=0,0,'MF Tracker import'!I80)</f>
        <v>2400000</v>
      </c>
      <c r="K80" s="22">
        <f>IF('MF Tracker import'!G80=0,0,'MF Tracker import'!G80)</f>
        <v>2400000</v>
      </c>
    </row>
    <row r="81" spans="1:11" x14ac:dyDescent="0.25">
      <c r="A81" s="7" t="str">
        <f>import[[#This Row],[Country or Multicountry]]</f>
        <v>Ukraine</v>
      </c>
      <c r="B81" s="7" t="str">
        <f>INDEX(region[Region],MATCH(process[[#This Row],[Country]],region[Country or Multi- country],0))</f>
        <v>Eastern Europe and Central Asia</v>
      </c>
      <c r="C81" s="7" t="str">
        <f>import[[#This Row],[Priority Component]]</f>
        <v>Tuberculosis</v>
      </c>
      <c r="D81" s="7" t="str">
        <f>import[[#This Row],[Priority Area]]</f>
        <v>TB: Finding Missing People with TB</v>
      </c>
      <c r="E81" s="7" t="str">
        <f>IF('MF Tracker import'!L81="Grant Making","Grant Making","-")</f>
        <v>Grant Making</v>
      </c>
      <c r="F81" s="27">
        <f>import[[#This Row],[First Board Approval date]]</f>
        <v>44168</v>
      </c>
      <c r="G81" s="24" t="str">
        <f>IF('MF Tracker import'!D81="USD","US$",'MF Tracker import'!D81)</f>
        <v>US$</v>
      </c>
      <c r="H81" s="22">
        <f>IF('MF Tracker import'!E81=0,"",'MF Tracker import'!E81)</f>
        <v>10000000</v>
      </c>
      <c r="I81" s="22">
        <f>IF('MF Tracker import'!F81=0,0,'MF Tracker import'!F81)</f>
        <v>10000000</v>
      </c>
      <c r="J81" s="22">
        <f>IF('MF Tracker import'!I81=0,0,'MF Tracker import'!I81)</f>
        <v>10000000</v>
      </c>
      <c r="K81" s="22">
        <f>IF('MF Tracker import'!G81=0,0,'MF Tracker import'!G81)</f>
        <v>10000000</v>
      </c>
    </row>
    <row r="82" spans="1:11" x14ac:dyDescent="0.25">
      <c r="A82" s="7" t="str">
        <f>import[[#This Row],[Country or Multicountry]]</f>
        <v>Viet Nam</v>
      </c>
      <c r="B82" s="7" t="str">
        <f>INDEX(region[Region],MATCH(process[[#This Row],[Country]],region[Country or Multi- country],0))</f>
        <v>High Impact Asia</v>
      </c>
      <c r="C82" s="7" t="str">
        <f>import[[#This Row],[Priority Component]]</f>
        <v>Tuberculosis</v>
      </c>
      <c r="D82" s="7" t="str">
        <f>import[[#This Row],[Priority Area]]</f>
        <v>TB: Finding Missing People with TB</v>
      </c>
      <c r="E82" s="7" t="str">
        <f>IF('MF Tracker import'!L82="Grant Making","Grant Making","-")</f>
        <v>Grant Making</v>
      </c>
      <c r="F82" s="27">
        <f>import[[#This Row],[First Board Approval date]]</f>
        <v>44162</v>
      </c>
      <c r="G82" s="24" t="str">
        <f>IF('MF Tracker import'!D82="USD","US$",'MF Tracker import'!D82)</f>
        <v>US$</v>
      </c>
      <c r="H82" s="22">
        <f>IF('MF Tracker import'!E82=0,"",'MF Tracker import'!E82)</f>
        <v>6000000</v>
      </c>
      <c r="I82" s="22">
        <f>IF('MF Tracker import'!F82=0,0,'MF Tracker import'!F82)</f>
        <v>6000000</v>
      </c>
      <c r="J82" s="22">
        <f>IF('MF Tracker import'!I82=0,0,'MF Tracker import'!I82)</f>
        <v>6000000</v>
      </c>
      <c r="K82" s="22">
        <f>IF('MF Tracker import'!G82=0,0,'MF Tracker import'!G82)</f>
        <v>6000000</v>
      </c>
    </row>
    <row r="83" spans="1:11" x14ac:dyDescent="0.25">
      <c r="A83" s="7" t="str">
        <f>import[[#This Row],[Country or Multicountry]]</f>
        <v>Zambia</v>
      </c>
      <c r="B83" s="7" t="str">
        <f>INDEX(region[Region],MATCH(process[[#This Row],[Country]],region[Country or Multi- country],0))</f>
        <v>High Impact Africa 2</v>
      </c>
      <c r="C83" s="7" t="str">
        <f>import[[#This Row],[Priority Component]]</f>
        <v>HIV/AIDS</v>
      </c>
      <c r="D83" s="7" t="str">
        <f>import[[#This Row],[Priority Area]]</f>
        <v>HIV: Adolescent Girls and Young Women</v>
      </c>
      <c r="E83" s="7" t="str">
        <f>IF('MF Tracker import'!L83="Grant Making","Grant Making","-")</f>
        <v>Grant Making</v>
      </c>
      <c r="F83" s="27">
        <f>import[[#This Row],[First Board Approval date]]</f>
        <v>44182</v>
      </c>
      <c r="G83" s="24" t="str">
        <f>IF('MF Tracker import'!D83="USD","US$",'MF Tracker import'!D83)</f>
        <v>US$</v>
      </c>
      <c r="H83" s="22">
        <f>IF('MF Tracker import'!E83=0,"",'MF Tracker import'!E83)</f>
        <v>3800000</v>
      </c>
      <c r="I83" s="22">
        <f>IF('MF Tracker import'!F83=0,0,'MF Tracker import'!F83)</f>
        <v>3800000</v>
      </c>
      <c r="J83" s="22">
        <f>IF('MF Tracker import'!I83=0,0,'MF Tracker import'!I83)</f>
        <v>3800000</v>
      </c>
      <c r="K83" s="22">
        <f>IF('MF Tracker import'!G83=0,0,'MF Tracker import'!G83)</f>
        <v>3800000</v>
      </c>
    </row>
    <row r="84" spans="1:11" x14ac:dyDescent="0.25">
      <c r="A84" s="7" t="str">
        <f>import[[#This Row],[Country or Multicountry]]</f>
        <v>Zambia</v>
      </c>
      <c r="B84" s="7" t="str">
        <f>INDEX(region[Region],MATCH(process[[#This Row],[Country]],region[Country or Multi- country],0))</f>
        <v>High Impact Africa 2</v>
      </c>
      <c r="C84" s="7" t="str">
        <f>import[[#This Row],[Priority Component]]</f>
        <v>HIV/AIDS</v>
      </c>
      <c r="D84" s="7" t="str">
        <f>import[[#This Row],[Priority Area]]</f>
        <v>HIV: Condom Programming</v>
      </c>
      <c r="E84" s="7" t="str">
        <f>IF('MF Tracker import'!L84="Grant Making","Grant Making","-")</f>
        <v>Grant Making</v>
      </c>
      <c r="F84" s="27">
        <f>import[[#This Row],[First Board Approval date]]</f>
        <v>44182</v>
      </c>
      <c r="G84" s="24" t="str">
        <f>IF('MF Tracker import'!D84="USD","US$",'MF Tracker import'!D84)</f>
        <v>US$</v>
      </c>
      <c r="H84" s="22">
        <f>IF('MF Tracker import'!E84=0,"",'MF Tracker import'!E84)</f>
        <v>2500000</v>
      </c>
      <c r="I84" s="22">
        <f>IF('MF Tracker import'!F84=0,0,'MF Tracker import'!F84)</f>
        <v>2500000</v>
      </c>
      <c r="J84" s="22">
        <f>IF('MF Tracker import'!I84=0,0,'MF Tracker import'!I84)</f>
        <v>2500000</v>
      </c>
      <c r="K84" s="22">
        <f>IF('MF Tracker import'!G84=0,0,'MF Tracker import'!G84)</f>
        <v>2500000</v>
      </c>
    </row>
    <row r="85" spans="1:11" x14ac:dyDescent="0.25">
      <c r="A85" s="7" t="str">
        <f>import[[#This Row],[Country or Multicountry]]</f>
        <v>Zambia</v>
      </c>
      <c r="B85" s="7" t="str">
        <f>INDEX(region[Region],MATCH(process[[#This Row],[Country]],region[Country or Multi- country],0))</f>
        <v>High Impact Africa 2</v>
      </c>
      <c r="C85" s="7" t="str">
        <f>import[[#This Row],[Priority Component]]</f>
        <v>Tuberculosis</v>
      </c>
      <c r="D85" s="7" t="str">
        <f>import[[#This Row],[Priority Area]]</f>
        <v>TB: Finding Missing People with TB</v>
      </c>
      <c r="E85" s="7" t="str">
        <f>IF('MF Tracker import'!L85="Grant Making","Grant Making","-")</f>
        <v>Grant Making</v>
      </c>
      <c r="F85" s="27">
        <f>import[[#This Row],[First Board Approval date]]</f>
        <v>44182</v>
      </c>
      <c r="G85" s="24" t="str">
        <f>IF('MF Tracker import'!D85="USD","US$",'MF Tracker import'!D85)</f>
        <v>US$</v>
      </c>
      <c r="H85" s="22">
        <f>IF('MF Tracker import'!E85=0,"",'MF Tracker import'!E85)</f>
        <v>6000000</v>
      </c>
      <c r="I85" s="22">
        <f>IF('MF Tracker import'!F85=0,0,'MF Tracker import'!F85)</f>
        <v>6000000</v>
      </c>
      <c r="J85" s="22">
        <f>IF('MF Tracker import'!I85=0,0,'MF Tracker import'!I85)</f>
        <v>6000000</v>
      </c>
      <c r="K85" s="22">
        <f>IF('MF Tracker import'!G85=0,0,'MF Tracker import'!G85)</f>
        <v>6000000</v>
      </c>
    </row>
    <row r="86" spans="1:11" x14ac:dyDescent="0.25">
      <c r="A86" s="7" t="str">
        <f>import[[#This Row],[Country or Multicountry]]</f>
        <v>Zimbabwe</v>
      </c>
      <c r="B86" s="7" t="str">
        <f>INDEX(region[Region],MATCH(process[[#This Row],[Country]],region[Country or Multi- country],0))</f>
        <v>High Impact Africa 2</v>
      </c>
      <c r="C86" s="7" t="str">
        <f>import[[#This Row],[Priority Component]]</f>
        <v>HIV/AIDS</v>
      </c>
      <c r="D86" s="7" t="str">
        <f>import[[#This Row],[Priority Area]]</f>
        <v>HIV: Adolescent Girls and Young Women</v>
      </c>
      <c r="E86" s="7" t="str">
        <f>IF('MF Tracker import'!L86="Grant Making","Grant Making","-")</f>
        <v>Grant Making</v>
      </c>
      <c r="F86" s="27">
        <f>import[[#This Row],[First Board Approval date]]</f>
        <v>44162</v>
      </c>
      <c r="G86" s="24" t="str">
        <f>IF('MF Tracker import'!D86="USD","US$",'MF Tracker import'!D86)</f>
        <v>US$</v>
      </c>
      <c r="H86" s="22">
        <f>IF('MF Tracker import'!E86=0,"",'MF Tracker import'!E86)</f>
        <v>10000000</v>
      </c>
      <c r="I86" s="22">
        <f>IF('MF Tracker import'!F86=0,0,'MF Tracker import'!F86)</f>
        <v>10000000</v>
      </c>
      <c r="J86" s="22">
        <f>IF('MF Tracker import'!I86=0,0,'MF Tracker import'!I86)</f>
        <v>10000000</v>
      </c>
      <c r="K86" s="22">
        <f>IF('MF Tracker import'!G86=0,0,'MF Tracker import'!G86)</f>
        <v>10000000</v>
      </c>
    </row>
    <row r="87" spans="1:11" x14ac:dyDescent="0.25">
      <c r="A87" s="7" t="str">
        <f>import[[#This Row],[Country or Multicountry]]</f>
        <v>Zimbabwe</v>
      </c>
      <c r="B87" s="7" t="str">
        <f>INDEX(region[Region],MATCH(process[[#This Row],[Country]],region[Country or Multi- country],0))</f>
        <v>High Impact Africa 2</v>
      </c>
      <c r="C87" s="7" t="str">
        <f>import[[#This Row],[Priority Component]]</f>
        <v>HIV/AIDS</v>
      </c>
      <c r="D87" s="7" t="str">
        <f>import[[#This Row],[Priority Area]]</f>
        <v>HIV: Key Populations</v>
      </c>
      <c r="E87" s="7" t="str">
        <f>IF('MF Tracker import'!L87="Grant Making","Grant Making","-")</f>
        <v>Grant Making</v>
      </c>
      <c r="F87" s="27">
        <f>import[[#This Row],[First Board Approval date]]</f>
        <v>44162</v>
      </c>
      <c r="G87" s="24" t="str">
        <f>IF('MF Tracker import'!D87="USD","US$",'MF Tracker import'!D87)</f>
        <v>US$</v>
      </c>
      <c r="H87" s="22">
        <f>IF('MF Tracker import'!E87=0,"",'MF Tracker import'!E87)</f>
        <v>10000000</v>
      </c>
      <c r="I87" s="22">
        <f>IF('MF Tracker import'!F87=0,0,'MF Tracker import'!F87)</f>
        <v>10000000</v>
      </c>
      <c r="J87" s="22">
        <f>IF('MF Tracker import'!I87=0,0,'MF Tracker import'!I87)</f>
        <v>10000000</v>
      </c>
      <c r="K87" s="22">
        <f>IF('MF Tracker import'!G87=0,0,'MF Tracker import'!G87)</f>
        <v>10000000</v>
      </c>
    </row>
    <row r="88" spans="1:11" x14ac:dyDescent="0.25">
      <c r="A88" s="7" t="str">
        <f>import[[#This Row],[Country or Multicountry]]</f>
        <v>Zimbabwe</v>
      </c>
      <c r="B88" s="7" t="str">
        <f>INDEX(region[Region],MATCH(process[[#This Row],[Country]],region[Country or Multi- country],0))</f>
        <v>High Impact Africa 2</v>
      </c>
      <c r="C88" s="7" t="str">
        <f>import[[#This Row],[Priority Component]]</f>
        <v>HIV/AIDS</v>
      </c>
      <c r="D88" s="7" t="str">
        <f>import[[#This Row],[Priority Area]]</f>
        <v>HIV: TB Preventive Treatment</v>
      </c>
      <c r="E88" s="7" t="str">
        <f>IF('MF Tracker import'!L88="Grant Making","Grant Making","-")</f>
        <v>Grant Making</v>
      </c>
      <c r="F88" s="27">
        <f>import[[#This Row],[First Board Approval date]]</f>
        <v>44162</v>
      </c>
      <c r="G88" s="24" t="str">
        <f>IF('MF Tracker import'!D88="USD","US$",'MF Tracker import'!D88)</f>
        <v>US$</v>
      </c>
      <c r="H88" s="22">
        <f>IF('MF Tracker import'!E88=0,"",'MF Tracker import'!E88)</f>
        <v>2000000</v>
      </c>
      <c r="I88" s="22">
        <f>IF('MF Tracker import'!F88=0,0,'MF Tracker import'!F88)</f>
        <v>2000000</v>
      </c>
      <c r="J88" s="22">
        <f>IF('MF Tracker import'!I88=0,0,'MF Tracker import'!I88)</f>
        <v>2000000</v>
      </c>
      <c r="K88" s="22">
        <f>IF('MF Tracker import'!G88=0,0,'MF Tracker import'!G88)</f>
        <v>2000000</v>
      </c>
    </row>
    <row r="89" spans="1:11" x14ac:dyDescent="0.25">
      <c r="A89" s="7"/>
      <c r="B89" s="7"/>
      <c r="C89" s="7"/>
    </row>
    <row r="90" spans="1:11" x14ac:dyDescent="0.25">
      <c r="A90" s="7"/>
      <c r="B90" s="7"/>
      <c r="C90" s="7"/>
    </row>
    <row r="91" spans="1:11" x14ac:dyDescent="0.25">
      <c r="A91" s="7"/>
      <c r="B91" s="7"/>
      <c r="C91" s="7"/>
    </row>
    <row r="92" spans="1:11" x14ac:dyDescent="0.25">
      <c r="A92" s="7"/>
      <c r="B92" s="7"/>
      <c r="C92" s="7"/>
    </row>
    <row r="93" spans="1:11" x14ac:dyDescent="0.25">
      <c r="A93" s="7"/>
      <c r="B93" s="7"/>
      <c r="C93" s="7"/>
    </row>
    <row r="94" spans="1:11" x14ac:dyDescent="0.25">
      <c r="A94" s="7"/>
      <c r="B94" s="7"/>
      <c r="C94" s="7"/>
    </row>
    <row r="95" spans="1:11" x14ac:dyDescent="0.25">
      <c r="A95" s="7"/>
      <c r="B95" s="7"/>
      <c r="C95" s="7"/>
    </row>
    <row r="96" spans="1:11" x14ac:dyDescent="0.25">
      <c r="A96" s="7"/>
      <c r="B96" s="7"/>
      <c r="C96" s="7"/>
    </row>
    <row r="97" spans="1:3" x14ac:dyDescent="0.25">
      <c r="A97" s="7"/>
      <c r="B97" s="7"/>
      <c r="C97" s="7"/>
    </row>
    <row r="98" spans="1:3" x14ac:dyDescent="0.25">
      <c r="A98" s="7"/>
      <c r="B98" s="7"/>
      <c r="C98" s="7"/>
    </row>
    <row r="99" spans="1:3" x14ac:dyDescent="0.25">
      <c r="A99" s="7"/>
      <c r="B99" s="7"/>
      <c r="C99" s="7"/>
    </row>
    <row r="100" spans="1:3" x14ac:dyDescent="0.25">
      <c r="A100" s="7"/>
      <c r="B100" s="7"/>
      <c r="C100" s="7"/>
    </row>
    <row r="101" spans="1:3" x14ac:dyDescent="0.25">
      <c r="A101" s="7"/>
      <c r="B101" s="7"/>
      <c r="C101" s="7"/>
    </row>
    <row r="102" spans="1:3" x14ac:dyDescent="0.25">
      <c r="A102" s="7"/>
      <c r="B102" s="7"/>
      <c r="C102" s="7"/>
    </row>
    <row r="103" spans="1:3" x14ac:dyDescent="0.25">
      <c r="A103" s="7"/>
      <c r="B103" s="7"/>
      <c r="C103" s="7"/>
    </row>
    <row r="104" spans="1:3" x14ac:dyDescent="0.25">
      <c r="A104" s="7"/>
      <c r="B104" s="7"/>
      <c r="C104" s="7"/>
    </row>
    <row r="105" spans="1:3" x14ac:dyDescent="0.25">
      <c r="A105" s="7"/>
      <c r="B105" s="7"/>
      <c r="C105" s="7"/>
    </row>
    <row r="106" spans="1:3" x14ac:dyDescent="0.25">
      <c r="A106" s="7"/>
      <c r="B106" s="7"/>
      <c r="C106" s="7"/>
    </row>
    <row r="107" spans="1:3" x14ac:dyDescent="0.25">
      <c r="A107" s="7"/>
      <c r="B107" s="7"/>
      <c r="C107" s="7"/>
    </row>
    <row r="108" spans="1:3" x14ac:dyDescent="0.25">
      <c r="A108" s="7"/>
      <c r="B108" s="7"/>
      <c r="C108" s="7"/>
    </row>
    <row r="109" spans="1:3" x14ac:dyDescent="0.25">
      <c r="A109" s="7"/>
      <c r="B109" s="7"/>
      <c r="C109" s="7"/>
    </row>
    <row r="110" spans="1:3" x14ac:dyDescent="0.25">
      <c r="A110" s="7"/>
      <c r="B110" s="7"/>
      <c r="C110" s="7"/>
    </row>
    <row r="111" spans="1:3" x14ac:dyDescent="0.25">
      <c r="A111" s="7"/>
      <c r="B111" s="7"/>
      <c r="C111" s="7"/>
    </row>
    <row r="112" spans="1:3" x14ac:dyDescent="0.25">
      <c r="A112" s="7"/>
      <c r="B112" s="7"/>
      <c r="C112" s="7"/>
    </row>
    <row r="113" spans="1:3" x14ac:dyDescent="0.25">
      <c r="A113" s="7"/>
      <c r="B113" s="7"/>
      <c r="C113" s="7"/>
    </row>
    <row r="114" spans="1:3" x14ac:dyDescent="0.25">
      <c r="A114" s="7"/>
      <c r="B114" s="7"/>
      <c r="C114" s="7"/>
    </row>
    <row r="115" spans="1:3" x14ac:dyDescent="0.25">
      <c r="A115" s="7"/>
      <c r="B115" s="7"/>
      <c r="C115" s="7"/>
    </row>
    <row r="116" spans="1:3" x14ac:dyDescent="0.25">
      <c r="A116" s="7"/>
      <c r="B116" s="7"/>
      <c r="C116" s="7"/>
    </row>
    <row r="117" spans="1:3" x14ac:dyDescent="0.25">
      <c r="A117" s="7"/>
      <c r="B117" s="7"/>
      <c r="C117" s="7"/>
    </row>
    <row r="118" spans="1:3" x14ac:dyDescent="0.25">
      <c r="A118" s="7"/>
      <c r="B118" s="7"/>
      <c r="C118" s="7"/>
    </row>
    <row r="119" spans="1:3" x14ac:dyDescent="0.25">
      <c r="A119" s="7"/>
      <c r="B119" s="7"/>
      <c r="C119" s="7"/>
    </row>
    <row r="120" spans="1:3" x14ac:dyDescent="0.25">
      <c r="A120" s="7"/>
      <c r="B120" s="7"/>
      <c r="C120" s="7"/>
    </row>
    <row r="121" spans="1:3" x14ac:dyDescent="0.25">
      <c r="A121" s="7"/>
      <c r="B121" s="7"/>
      <c r="C121" s="7"/>
    </row>
    <row r="122" spans="1:3" x14ac:dyDescent="0.25">
      <c r="A122" s="7"/>
      <c r="B122" s="7"/>
      <c r="C122" s="7"/>
    </row>
    <row r="123" spans="1:3" x14ac:dyDescent="0.25">
      <c r="A123" s="7"/>
      <c r="B123" s="7"/>
      <c r="C123" s="7"/>
    </row>
    <row r="124" spans="1:3" x14ac:dyDescent="0.25">
      <c r="A124" s="7"/>
      <c r="B124" s="7"/>
      <c r="C124" s="7"/>
    </row>
    <row r="125" spans="1:3" x14ac:dyDescent="0.25">
      <c r="A125" s="7"/>
      <c r="B125" s="7"/>
      <c r="C125" s="7"/>
    </row>
    <row r="126" spans="1:3" x14ac:dyDescent="0.25">
      <c r="A126" s="7"/>
      <c r="B126" s="7"/>
      <c r="C126" s="7"/>
    </row>
    <row r="127" spans="1:3" x14ac:dyDescent="0.25">
      <c r="A127" s="7"/>
      <c r="B127" s="7"/>
      <c r="C127" s="7"/>
    </row>
    <row r="128" spans="1:3" x14ac:dyDescent="0.25">
      <c r="A128" s="7"/>
      <c r="B128" s="7"/>
      <c r="C128" s="7"/>
    </row>
    <row r="129" spans="1:3" x14ac:dyDescent="0.25">
      <c r="A129" s="7"/>
      <c r="B129" s="7"/>
      <c r="C129" s="7"/>
    </row>
    <row r="130" spans="1:3" x14ac:dyDescent="0.25">
      <c r="A130" s="7"/>
      <c r="B130" s="7"/>
      <c r="C130" s="7"/>
    </row>
    <row r="131" spans="1:3" x14ac:dyDescent="0.25">
      <c r="A131" s="7"/>
      <c r="B131" s="7"/>
      <c r="C131" s="7"/>
    </row>
    <row r="132" spans="1:3" x14ac:dyDescent="0.25">
      <c r="A132" s="7"/>
      <c r="B132" s="7"/>
      <c r="C132" s="7"/>
    </row>
    <row r="133" spans="1:3" x14ac:dyDescent="0.25">
      <c r="A133" s="7"/>
      <c r="B133" s="7"/>
      <c r="C133" s="7"/>
    </row>
    <row r="134" spans="1:3" x14ac:dyDescent="0.25">
      <c r="A134" s="7"/>
      <c r="B134" s="7"/>
      <c r="C134" s="7"/>
    </row>
    <row r="135" spans="1:3" x14ac:dyDescent="0.25">
      <c r="A135" s="7"/>
      <c r="B135" s="7"/>
      <c r="C135" s="7"/>
    </row>
    <row r="136" spans="1:3" x14ac:dyDescent="0.25">
      <c r="A136" s="7"/>
      <c r="B136" s="7"/>
      <c r="C136" s="7"/>
    </row>
    <row r="137" spans="1:3" x14ac:dyDescent="0.25">
      <c r="A137" s="7"/>
      <c r="B137" s="7"/>
      <c r="C137" s="7"/>
    </row>
    <row r="138" spans="1:3" x14ac:dyDescent="0.25">
      <c r="A138" s="7"/>
      <c r="B138" s="7"/>
      <c r="C138" s="7"/>
    </row>
    <row r="139" spans="1:3" x14ac:dyDescent="0.25">
      <c r="A139" s="7"/>
      <c r="B139" s="7"/>
      <c r="C139" s="7"/>
    </row>
    <row r="140" spans="1:3" x14ac:dyDescent="0.25">
      <c r="A140" s="7"/>
      <c r="B140" s="7"/>
      <c r="C140" s="7"/>
    </row>
    <row r="141" spans="1:3" x14ac:dyDescent="0.25">
      <c r="A141" s="7"/>
      <c r="B141" s="7"/>
      <c r="C141" s="7"/>
    </row>
    <row r="142" spans="1:3" x14ac:dyDescent="0.25">
      <c r="A142" s="7"/>
      <c r="B142" s="7"/>
      <c r="C142" s="7"/>
    </row>
    <row r="143" spans="1:3" x14ac:dyDescent="0.25">
      <c r="A143" s="7"/>
      <c r="B143" s="7"/>
      <c r="C143" s="7"/>
    </row>
    <row r="144" spans="1:3" x14ac:dyDescent="0.25">
      <c r="A144" s="7"/>
      <c r="B144" s="7"/>
      <c r="C144" s="7"/>
    </row>
    <row r="145" spans="1:3" x14ac:dyDescent="0.25">
      <c r="A145" s="7"/>
      <c r="B145" s="7"/>
      <c r="C145" s="7"/>
    </row>
    <row r="146" spans="1:3" x14ac:dyDescent="0.25">
      <c r="A146" s="7"/>
      <c r="B146" s="7"/>
      <c r="C146" s="7"/>
    </row>
    <row r="147" spans="1:3" x14ac:dyDescent="0.25">
      <c r="A147" s="7"/>
      <c r="B147" s="7"/>
      <c r="C147" s="7"/>
    </row>
    <row r="148" spans="1:3" x14ac:dyDescent="0.25">
      <c r="A148" s="7"/>
      <c r="B148" s="7"/>
      <c r="C148" s="7"/>
    </row>
    <row r="149" spans="1:3" x14ac:dyDescent="0.25">
      <c r="A149" s="7"/>
      <c r="B149" s="7"/>
      <c r="C149" s="7"/>
    </row>
    <row r="150" spans="1:3" x14ac:dyDescent="0.25">
      <c r="A150" s="7"/>
      <c r="B150" s="7"/>
      <c r="C150" s="7"/>
    </row>
    <row r="151" spans="1:3" x14ac:dyDescent="0.25">
      <c r="A151" s="7"/>
      <c r="B151" s="7"/>
      <c r="C151" s="7"/>
    </row>
    <row r="152" spans="1:3" x14ac:dyDescent="0.25">
      <c r="A152" s="7"/>
      <c r="B152" s="7"/>
      <c r="C152" s="7"/>
    </row>
    <row r="153" spans="1:3" x14ac:dyDescent="0.25">
      <c r="A153" s="7"/>
      <c r="B153" s="7"/>
      <c r="C153" s="7"/>
    </row>
    <row r="154" spans="1:3" x14ac:dyDescent="0.25">
      <c r="A154" s="7"/>
      <c r="B154" s="7"/>
      <c r="C154" s="7"/>
    </row>
    <row r="155" spans="1:3" x14ac:dyDescent="0.25">
      <c r="A155" s="7"/>
      <c r="B155" s="7"/>
      <c r="C155" s="7"/>
    </row>
    <row r="156" spans="1:3" x14ac:dyDescent="0.25">
      <c r="A156" s="7"/>
      <c r="B156" s="7"/>
      <c r="C156" s="7"/>
    </row>
    <row r="157" spans="1:3" x14ac:dyDescent="0.25">
      <c r="A157" s="7"/>
      <c r="B157" s="7"/>
      <c r="C157" s="7"/>
    </row>
    <row r="158" spans="1:3" x14ac:dyDescent="0.25">
      <c r="A158" s="7"/>
      <c r="B158" s="7"/>
      <c r="C158" s="7"/>
    </row>
    <row r="159" spans="1:3" x14ac:dyDescent="0.25">
      <c r="A159" s="7"/>
      <c r="B159" s="7"/>
      <c r="C159" s="7"/>
    </row>
    <row r="160" spans="1:3" x14ac:dyDescent="0.25">
      <c r="A160" s="7"/>
      <c r="B160" s="7"/>
      <c r="C160" s="7"/>
    </row>
    <row r="161" spans="1:3" x14ac:dyDescent="0.25">
      <c r="A161" s="7"/>
      <c r="B161" s="7"/>
      <c r="C161" s="7"/>
    </row>
    <row r="162" spans="1:3" x14ac:dyDescent="0.25">
      <c r="A162" s="7"/>
      <c r="B162" s="7"/>
      <c r="C162" s="7"/>
    </row>
    <row r="163" spans="1:3" x14ac:dyDescent="0.25">
      <c r="A163" s="7"/>
      <c r="B163" s="7"/>
      <c r="C163" s="7"/>
    </row>
    <row r="164" spans="1:3" x14ac:dyDescent="0.25">
      <c r="A164" s="7"/>
      <c r="B164" s="7"/>
      <c r="C164" s="7"/>
    </row>
    <row r="165" spans="1:3" x14ac:dyDescent="0.25">
      <c r="A165" s="7"/>
      <c r="B165" s="7"/>
      <c r="C165" s="7"/>
    </row>
    <row r="166" spans="1:3" x14ac:dyDescent="0.25">
      <c r="A166" s="7"/>
      <c r="B166" s="7"/>
      <c r="C166" s="7"/>
    </row>
    <row r="167" spans="1:3" x14ac:dyDescent="0.25">
      <c r="A167" s="7"/>
      <c r="B167" s="7"/>
      <c r="C167" s="7"/>
    </row>
    <row r="168" spans="1:3" x14ac:dyDescent="0.25">
      <c r="A168" s="7"/>
      <c r="B168" s="7"/>
      <c r="C168" s="7"/>
    </row>
    <row r="169" spans="1:3" x14ac:dyDescent="0.25">
      <c r="A169" s="7"/>
      <c r="B169" s="7"/>
      <c r="C169" s="7"/>
    </row>
    <row r="170" spans="1:3" x14ac:dyDescent="0.25">
      <c r="A170" s="7"/>
      <c r="B170" s="7"/>
      <c r="C170" s="7"/>
    </row>
    <row r="171" spans="1:3" x14ac:dyDescent="0.25">
      <c r="A171" s="7"/>
      <c r="B171" s="7"/>
      <c r="C171" s="7"/>
    </row>
    <row r="172" spans="1:3" x14ac:dyDescent="0.25">
      <c r="A172" s="7"/>
      <c r="B172" s="7"/>
      <c r="C172" s="7"/>
    </row>
    <row r="173" spans="1:3" x14ac:dyDescent="0.25">
      <c r="A173" s="7"/>
      <c r="B173" s="7"/>
      <c r="C173" s="7"/>
    </row>
    <row r="174" spans="1:3" x14ac:dyDescent="0.25">
      <c r="A174" s="7"/>
      <c r="B174" s="7"/>
      <c r="C174" s="7"/>
    </row>
    <row r="175" spans="1:3" x14ac:dyDescent="0.25">
      <c r="A175" s="7"/>
      <c r="B175" s="7"/>
      <c r="C175" s="7"/>
    </row>
    <row r="176" spans="1:3" x14ac:dyDescent="0.25">
      <c r="A176" s="7"/>
      <c r="B176" s="7"/>
      <c r="C176" s="7"/>
    </row>
    <row r="177" spans="1:3" x14ac:dyDescent="0.25">
      <c r="A177" s="7"/>
      <c r="B177" s="7"/>
      <c r="C177" s="7"/>
    </row>
    <row r="178" spans="1:3" x14ac:dyDescent="0.25">
      <c r="A178" s="7"/>
      <c r="B178" s="7"/>
      <c r="C178" s="7"/>
    </row>
    <row r="179" spans="1:3" x14ac:dyDescent="0.25">
      <c r="A179" s="7"/>
      <c r="B179" s="7"/>
      <c r="C179" s="7"/>
    </row>
    <row r="180" spans="1:3" x14ac:dyDescent="0.25">
      <c r="A180" s="7"/>
      <c r="B180" s="7"/>
      <c r="C180" s="7"/>
    </row>
    <row r="181" spans="1:3" x14ac:dyDescent="0.25">
      <c r="A181" s="7"/>
      <c r="B181" s="7"/>
      <c r="C181" s="7"/>
    </row>
    <row r="182" spans="1:3" x14ac:dyDescent="0.25">
      <c r="A182" s="7"/>
      <c r="B182" s="7"/>
      <c r="C182" s="7"/>
    </row>
    <row r="183" spans="1:3" x14ac:dyDescent="0.25">
      <c r="A183" s="7"/>
      <c r="B183" s="7"/>
      <c r="C183" s="7"/>
    </row>
    <row r="184" spans="1:3" x14ac:dyDescent="0.25">
      <c r="A184" s="7"/>
      <c r="B184" s="7"/>
      <c r="C184" s="7"/>
    </row>
    <row r="185" spans="1:3" x14ac:dyDescent="0.25">
      <c r="A185" s="7"/>
      <c r="B185" s="7"/>
      <c r="C185" s="7"/>
    </row>
    <row r="186" spans="1:3" x14ac:dyDescent="0.25">
      <c r="A186" s="7"/>
      <c r="B186" s="7"/>
      <c r="C186" s="7"/>
    </row>
    <row r="187" spans="1:3" x14ac:dyDescent="0.25">
      <c r="A187" s="7"/>
      <c r="B187" s="7"/>
      <c r="C187" s="7"/>
    </row>
    <row r="188" spans="1:3" x14ac:dyDescent="0.25">
      <c r="A188" s="7"/>
      <c r="B188" s="7"/>
      <c r="C188" s="7"/>
    </row>
    <row r="189" spans="1:3" x14ac:dyDescent="0.25">
      <c r="A189" s="7"/>
      <c r="B189" s="7"/>
      <c r="C189" s="7"/>
    </row>
    <row r="190" spans="1:3" x14ac:dyDescent="0.25">
      <c r="A190" s="7"/>
      <c r="B190" s="7"/>
      <c r="C190" s="7"/>
    </row>
    <row r="191" spans="1:3" x14ac:dyDescent="0.25">
      <c r="A191" s="7"/>
      <c r="B191" s="7"/>
      <c r="C191" s="7"/>
    </row>
    <row r="192" spans="1:3" x14ac:dyDescent="0.25">
      <c r="A192" s="7"/>
      <c r="B192" s="7"/>
      <c r="C192" s="7"/>
    </row>
    <row r="193" spans="1:3" x14ac:dyDescent="0.25">
      <c r="A193" s="7"/>
      <c r="B193" s="7"/>
      <c r="C193" s="7"/>
    </row>
    <row r="194" spans="1:3" x14ac:dyDescent="0.25">
      <c r="A194" s="7"/>
      <c r="B194" s="7"/>
      <c r="C194" s="7"/>
    </row>
    <row r="195" spans="1:3" x14ac:dyDescent="0.25">
      <c r="A195" s="7"/>
      <c r="B195" s="7"/>
      <c r="C195" s="7"/>
    </row>
    <row r="196" spans="1:3" x14ac:dyDescent="0.25">
      <c r="A196" s="7"/>
      <c r="B196" s="7"/>
      <c r="C196" s="7"/>
    </row>
    <row r="197" spans="1:3" x14ac:dyDescent="0.25">
      <c r="A197" s="7"/>
      <c r="B197" s="7"/>
      <c r="C197" s="7"/>
    </row>
    <row r="198" spans="1:3" x14ac:dyDescent="0.25">
      <c r="A198" s="7"/>
      <c r="B198" s="7"/>
      <c r="C198" s="7"/>
    </row>
    <row r="199" spans="1:3" x14ac:dyDescent="0.25">
      <c r="A199" s="7"/>
      <c r="B199" s="7"/>
      <c r="C199" s="7"/>
    </row>
    <row r="200" spans="1:3" x14ac:dyDescent="0.25">
      <c r="A200" s="7"/>
      <c r="B200" s="7"/>
      <c r="C200" s="7"/>
    </row>
    <row r="201" spans="1:3" x14ac:dyDescent="0.25">
      <c r="A201" s="7"/>
      <c r="B201" s="7"/>
      <c r="C201" s="7"/>
    </row>
    <row r="202" spans="1:3" x14ac:dyDescent="0.25">
      <c r="A202" s="7"/>
      <c r="B202" s="7"/>
      <c r="C202" s="7"/>
    </row>
    <row r="203" spans="1:3" x14ac:dyDescent="0.25">
      <c r="A203" s="7"/>
      <c r="B203" s="7"/>
      <c r="C203" s="7"/>
    </row>
    <row r="204" spans="1:3" x14ac:dyDescent="0.25">
      <c r="A204" s="7"/>
      <c r="B204" s="7"/>
      <c r="C204" s="7"/>
    </row>
    <row r="205" spans="1:3" x14ac:dyDescent="0.25">
      <c r="A205" s="7"/>
      <c r="B205" s="7"/>
      <c r="C205" s="7"/>
    </row>
    <row r="206" spans="1:3" x14ac:dyDescent="0.25">
      <c r="A206" s="7"/>
      <c r="B206" s="7"/>
      <c r="C206" s="7"/>
    </row>
    <row r="207" spans="1:3" x14ac:dyDescent="0.25">
      <c r="A207" s="7"/>
      <c r="B207" s="7"/>
      <c r="C207" s="7"/>
    </row>
    <row r="208" spans="1:3" x14ac:dyDescent="0.25">
      <c r="A208" s="7"/>
      <c r="B208" s="7"/>
      <c r="C208" s="7"/>
    </row>
    <row r="209" spans="1:3" x14ac:dyDescent="0.25">
      <c r="A209" s="7"/>
      <c r="B209" s="7"/>
      <c r="C209" s="7"/>
    </row>
    <row r="210" spans="1:3" x14ac:dyDescent="0.25">
      <c r="A210" s="7"/>
      <c r="B210" s="7"/>
      <c r="C210" s="7"/>
    </row>
    <row r="211" spans="1:3" x14ac:dyDescent="0.25">
      <c r="A211" s="7"/>
      <c r="B211" s="7"/>
      <c r="C211" s="7"/>
    </row>
    <row r="212" spans="1:3" x14ac:dyDescent="0.25">
      <c r="A212" s="7"/>
      <c r="B212" s="7"/>
      <c r="C212" s="7"/>
    </row>
    <row r="213" spans="1:3" x14ac:dyDescent="0.25">
      <c r="A213" s="7"/>
      <c r="B213" s="7"/>
      <c r="C213" s="7"/>
    </row>
    <row r="214" spans="1:3" x14ac:dyDescent="0.25">
      <c r="A214" s="7"/>
      <c r="B214" s="7"/>
      <c r="C214" s="7"/>
    </row>
    <row r="215" spans="1:3" x14ac:dyDescent="0.25">
      <c r="A215" s="7"/>
      <c r="B215" s="7"/>
      <c r="C215" s="7"/>
    </row>
    <row r="216" spans="1:3" x14ac:dyDescent="0.25">
      <c r="A216" s="7"/>
      <c r="B216" s="7"/>
      <c r="C216" s="7"/>
    </row>
    <row r="217" spans="1:3" x14ac:dyDescent="0.25">
      <c r="A217" s="7"/>
      <c r="B217" s="7"/>
      <c r="C217" s="7"/>
    </row>
    <row r="218" spans="1:3" x14ac:dyDescent="0.25">
      <c r="A218" s="7"/>
      <c r="B218" s="7"/>
      <c r="C218" s="7"/>
    </row>
    <row r="219" spans="1:3" x14ac:dyDescent="0.25">
      <c r="A219" s="7"/>
      <c r="B219" s="7"/>
      <c r="C219" s="7"/>
    </row>
    <row r="220" spans="1:3" x14ac:dyDescent="0.25">
      <c r="A220" s="7"/>
      <c r="B220" s="7"/>
      <c r="C220" s="7"/>
    </row>
    <row r="221" spans="1:3" x14ac:dyDescent="0.25">
      <c r="A221" s="7"/>
      <c r="B221" s="7"/>
      <c r="C221" s="7"/>
    </row>
    <row r="222" spans="1:3" x14ac:dyDescent="0.25">
      <c r="A222" s="7"/>
      <c r="B222" s="7"/>
      <c r="C222" s="7"/>
    </row>
    <row r="223" spans="1:3" x14ac:dyDescent="0.25">
      <c r="A223" s="7"/>
      <c r="B223" s="7"/>
      <c r="C223" s="7"/>
    </row>
    <row r="224" spans="1:3" x14ac:dyDescent="0.25">
      <c r="A224" s="7"/>
      <c r="B224" s="7"/>
      <c r="C224" s="7"/>
    </row>
    <row r="225" spans="1:3" x14ac:dyDescent="0.25">
      <c r="A225" s="7"/>
      <c r="B225" s="7"/>
      <c r="C225" s="7"/>
    </row>
    <row r="226" spans="1:3" x14ac:dyDescent="0.25">
      <c r="A226" s="7"/>
      <c r="B226" s="7"/>
      <c r="C226" s="7"/>
    </row>
    <row r="227" spans="1:3" x14ac:dyDescent="0.25">
      <c r="A227" s="7"/>
      <c r="B227" s="7"/>
      <c r="C227" s="7"/>
    </row>
    <row r="228" spans="1:3" x14ac:dyDescent="0.25">
      <c r="A228" s="7"/>
      <c r="B228" s="7"/>
      <c r="C228" s="7"/>
    </row>
    <row r="229" spans="1:3" x14ac:dyDescent="0.25">
      <c r="A229" s="7"/>
      <c r="B229" s="7"/>
      <c r="C229" s="7"/>
    </row>
    <row r="230" spans="1:3" x14ac:dyDescent="0.25">
      <c r="A230" s="7"/>
      <c r="B230" s="7"/>
      <c r="C230" s="7"/>
    </row>
    <row r="231" spans="1:3" x14ac:dyDescent="0.25">
      <c r="A231" s="7"/>
      <c r="B231" s="7"/>
      <c r="C231" s="7"/>
    </row>
    <row r="232" spans="1:3" x14ac:dyDescent="0.25">
      <c r="A232" s="7"/>
      <c r="B232" s="7"/>
      <c r="C232" s="7"/>
    </row>
    <row r="233" spans="1:3" x14ac:dyDescent="0.25">
      <c r="A233" s="7"/>
      <c r="B233" s="7"/>
      <c r="C233" s="7"/>
    </row>
    <row r="234" spans="1:3" x14ac:dyDescent="0.25">
      <c r="A234" s="7"/>
      <c r="B234" s="7"/>
      <c r="C234" s="7"/>
    </row>
    <row r="235" spans="1:3" x14ac:dyDescent="0.25">
      <c r="A235" s="7"/>
      <c r="B235" s="7"/>
      <c r="C235" s="7"/>
    </row>
    <row r="236" spans="1:3" x14ac:dyDescent="0.25">
      <c r="A236" s="7"/>
      <c r="B236" s="7"/>
      <c r="C236" s="7"/>
    </row>
    <row r="237" spans="1:3" x14ac:dyDescent="0.25">
      <c r="A237" s="7"/>
      <c r="B237" s="7"/>
      <c r="C237" s="7"/>
    </row>
    <row r="238" spans="1:3" x14ac:dyDescent="0.25">
      <c r="A238" s="7"/>
      <c r="B238" s="7"/>
      <c r="C238" s="7"/>
    </row>
    <row r="239" spans="1:3" x14ac:dyDescent="0.25">
      <c r="A239" s="7"/>
      <c r="B239" s="7"/>
      <c r="C239" s="7"/>
    </row>
    <row r="240" spans="1:3" x14ac:dyDescent="0.25">
      <c r="A240" s="7"/>
      <c r="B240" s="7"/>
      <c r="C240" s="7"/>
    </row>
    <row r="241" spans="1:3" x14ac:dyDescent="0.25">
      <c r="A241" s="7"/>
      <c r="B241" s="7"/>
      <c r="C241" s="7"/>
    </row>
    <row r="242" spans="1:3" x14ac:dyDescent="0.25">
      <c r="A242" s="7"/>
      <c r="B242" s="7"/>
      <c r="C242" s="7"/>
    </row>
    <row r="243" spans="1:3" x14ac:dyDescent="0.25">
      <c r="A243" s="7"/>
      <c r="B243" s="7"/>
      <c r="C243" s="7"/>
    </row>
    <row r="244" spans="1:3" x14ac:dyDescent="0.25">
      <c r="A244" s="7"/>
      <c r="B244" s="7"/>
      <c r="C244" s="7"/>
    </row>
    <row r="245" spans="1:3" x14ac:dyDescent="0.25">
      <c r="A245" s="7"/>
      <c r="B245" s="7"/>
      <c r="C245" s="7"/>
    </row>
    <row r="246" spans="1:3" x14ac:dyDescent="0.25">
      <c r="A246" s="7"/>
      <c r="B246" s="7"/>
      <c r="C246" s="7"/>
    </row>
    <row r="247" spans="1:3" x14ac:dyDescent="0.25">
      <c r="A247" s="7"/>
      <c r="B247" s="7"/>
      <c r="C247" s="7"/>
    </row>
    <row r="248" spans="1:3" x14ac:dyDescent="0.25">
      <c r="A248" s="7"/>
      <c r="B248" s="7"/>
      <c r="C248" s="7"/>
    </row>
    <row r="249" spans="1:3" x14ac:dyDescent="0.25">
      <c r="A249" s="7"/>
      <c r="B249" s="7"/>
      <c r="C249" s="7"/>
    </row>
    <row r="250" spans="1:3" x14ac:dyDescent="0.25">
      <c r="A250" s="7"/>
      <c r="B250" s="7"/>
      <c r="C250" s="7"/>
    </row>
    <row r="251" spans="1:3" x14ac:dyDescent="0.25">
      <c r="A251" s="7"/>
      <c r="B251" s="7"/>
      <c r="C251" s="7"/>
    </row>
    <row r="252" spans="1:3" x14ac:dyDescent="0.25">
      <c r="A252" s="7"/>
      <c r="B252" s="7"/>
      <c r="C252" s="7"/>
    </row>
    <row r="253" spans="1:3" x14ac:dyDescent="0.25">
      <c r="A253" s="7"/>
      <c r="B253" s="7"/>
      <c r="C253" s="7"/>
    </row>
    <row r="254" spans="1:3" x14ac:dyDescent="0.25">
      <c r="A254" s="7"/>
      <c r="B254" s="7"/>
      <c r="C254" s="7"/>
    </row>
    <row r="255" spans="1:3" x14ac:dyDescent="0.25">
      <c r="A255" s="7"/>
      <c r="B255" s="7"/>
      <c r="C255" s="7"/>
    </row>
    <row r="256" spans="1:3" x14ac:dyDescent="0.25">
      <c r="A256" s="7"/>
      <c r="B256" s="7"/>
      <c r="C256" s="7"/>
    </row>
    <row r="257" spans="1:3" x14ac:dyDescent="0.25">
      <c r="A257" s="7"/>
      <c r="B257" s="7"/>
      <c r="C257" s="7"/>
    </row>
    <row r="258" spans="1:3" x14ac:dyDescent="0.25">
      <c r="A258" s="7"/>
      <c r="B258" s="7"/>
      <c r="C258" s="7"/>
    </row>
    <row r="259" spans="1:3" x14ac:dyDescent="0.25">
      <c r="A259" s="7"/>
      <c r="B259" s="7"/>
      <c r="C259" s="7"/>
    </row>
    <row r="260" spans="1:3" x14ac:dyDescent="0.25">
      <c r="A260" s="7"/>
      <c r="B260" s="7"/>
      <c r="C260" s="7"/>
    </row>
    <row r="261" spans="1:3" x14ac:dyDescent="0.25">
      <c r="A261" s="7"/>
      <c r="B261" s="7"/>
      <c r="C261" s="7"/>
    </row>
    <row r="262" spans="1:3" x14ac:dyDescent="0.25">
      <c r="A262" s="7"/>
      <c r="B262" s="7"/>
      <c r="C262" s="7"/>
    </row>
    <row r="263" spans="1:3" x14ac:dyDescent="0.25">
      <c r="A263" s="7"/>
      <c r="B263" s="7"/>
      <c r="C263" s="7"/>
    </row>
    <row r="264" spans="1:3" x14ac:dyDescent="0.25">
      <c r="A264" s="7"/>
      <c r="B264" s="7"/>
      <c r="C264" s="7"/>
    </row>
    <row r="265" spans="1:3" x14ac:dyDescent="0.25">
      <c r="A265" s="7"/>
      <c r="B265" s="7"/>
      <c r="C265" s="7"/>
    </row>
    <row r="266" spans="1:3" x14ac:dyDescent="0.25">
      <c r="A266" s="7"/>
      <c r="B266" s="7"/>
      <c r="C266" s="7"/>
    </row>
    <row r="267" spans="1:3" x14ac:dyDescent="0.25">
      <c r="A267" s="7"/>
      <c r="B267" s="7"/>
      <c r="C267" s="7"/>
    </row>
    <row r="268" spans="1:3" x14ac:dyDescent="0.25">
      <c r="A268" s="7"/>
      <c r="B268" s="7"/>
      <c r="C268" s="7"/>
    </row>
    <row r="269" spans="1:3" x14ac:dyDescent="0.25">
      <c r="A269" s="7"/>
      <c r="B269" s="7"/>
      <c r="C269" s="7"/>
    </row>
    <row r="270" spans="1:3" x14ac:dyDescent="0.25">
      <c r="A270" s="7"/>
      <c r="B270" s="7"/>
      <c r="C270" s="7"/>
    </row>
    <row r="271" spans="1:3" x14ac:dyDescent="0.25">
      <c r="A271" s="7"/>
      <c r="B271" s="7"/>
      <c r="C271" s="7"/>
    </row>
    <row r="272" spans="1:3" x14ac:dyDescent="0.25">
      <c r="A272" s="7"/>
      <c r="B272" s="7"/>
      <c r="C272" s="7"/>
    </row>
    <row r="273" spans="1:3" x14ac:dyDescent="0.25">
      <c r="A273" s="7"/>
      <c r="B273" s="7"/>
      <c r="C273" s="7"/>
    </row>
    <row r="274" spans="1:3" x14ac:dyDescent="0.25">
      <c r="A274" s="7"/>
      <c r="B274" s="7"/>
      <c r="C274" s="7"/>
    </row>
    <row r="275" spans="1:3" x14ac:dyDescent="0.25">
      <c r="A275" s="7"/>
      <c r="B275" s="7"/>
      <c r="C275" s="7"/>
    </row>
    <row r="276" spans="1:3" x14ac:dyDescent="0.25">
      <c r="A276" s="7"/>
      <c r="B276" s="7"/>
      <c r="C276" s="7"/>
    </row>
    <row r="277" spans="1:3" x14ac:dyDescent="0.25">
      <c r="A277" s="7"/>
      <c r="B277" s="7"/>
      <c r="C277" s="7"/>
    </row>
    <row r="278" spans="1:3" x14ac:dyDescent="0.25">
      <c r="A278" s="7"/>
      <c r="B278" s="7"/>
      <c r="C278" s="7"/>
    </row>
    <row r="279" spans="1:3" x14ac:dyDescent="0.25">
      <c r="A279" s="7"/>
      <c r="B279" s="7"/>
      <c r="C279" s="7"/>
    </row>
    <row r="280" spans="1:3" x14ac:dyDescent="0.25">
      <c r="A280" s="7"/>
      <c r="B280" s="7"/>
      <c r="C280" s="7"/>
    </row>
    <row r="281" spans="1:3" x14ac:dyDescent="0.25">
      <c r="A281" s="7"/>
      <c r="B281" s="7"/>
      <c r="C281" s="7"/>
    </row>
    <row r="282" spans="1:3" x14ac:dyDescent="0.25">
      <c r="A282" s="7"/>
      <c r="B282" s="7"/>
      <c r="C282" s="7"/>
    </row>
    <row r="283" spans="1:3" x14ac:dyDescent="0.25">
      <c r="A283" s="7"/>
      <c r="B283" s="7"/>
      <c r="C283" s="7"/>
    </row>
    <row r="284" spans="1:3" x14ac:dyDescent="0.25">
      <c r="A284" s="7"/>
      <c r="B284" s="7"/>
      <c r="C284" s="7"/>
    </row>
    <row r="285" spans="1:3" x14ac:dyDescent="0.25">
      <c r="A285" s="7"/>
      <c r="B285" s="7"/>
      <c r="C285" s="7"/>
    </row>
    <row r="286" spans="1:3" x14ac:dyDescent="0.25">
      <c r="A286" s="7"/>
      <c r="B286" s="7"/>
      <c r="C286" s="7"/>
    </row>
    <row r="287" spans="1:3" x14ac:dyDescent="0.25">
      <c r="A287" s="7"/>
      <c r="B287" s="7"/>
      <c r="C287" s="7"/>
    </row>
    <row r="288" spans="1:3" x14ac:dyDescent="0.25">
      <c r="A288" s="7"/>
      <c r="B288" s="7"/>
      <c r="C288" s="7"/>
    </row>
    <row r="289" spans="1:3" x14ac:dyDescent="0.25">
      <c r="A289" s="7"/>
      <c r="B289" s="7"/>
      <c r="C289" s="7"/>
    </row>
    <row r="290" spans="1:3" x14ac:dyDescent="0.25">
      <c r="A290" s="7"/>
      <c r="B290" s="7"/>
      <c r="C290" s="7"/>
    </row>
    <row r="291" spans="1:3" x14ac:dyDescent="0.25">
      <c r="A291" s="7"/>
      <c r="B291" s="7"/>
      <c r="C291" s="7"/>
    </row>
    <row r="292" spans="1:3" x14ac:dyDescent="0.25">
      <c r="A292" s="7"/>
      <c r="B292" s="7"/>
      <c r="C292" s="7"/>
    </row>
    <row r="293" spans="1:3" x14ac:dyDescent="0.25">
      <c r="A293" s="7"/>
      <c r="B293" s="7"/>
      <c r="C293" s="7"/>
    </row>
    <row r="294" spans="1:3" x14ac:dyDescent="0.25">
      <c r="A294" s="7"/>
      <c r="B294" s="7"/>
      <c r="C294" s="7"/>
    </row>
    <row r="295" spans="1:3" x14ac:dyDescent="0.25">
      <c r="A295" s="7"/>
      <c r="B295" s="7"/>
      <c r="C295" s="7"/>
    </row>
    <row r="296" spans="1:3" x14ac:dyDescent="0.25">
      <c r="A296" s="7"/>
      <c r="B296" s="7"/>
      <c r="C296" s="7"/>
    </row>
    <row r="297" spans="1:3" x14ac:dyDescent="0.25">
      <c r="A297" s="7"/>
      <c r="B297" s="7"/>
      <c r="C297" s="7"/>
    </row>
    <row r="298" spans="1:3" x14ac:dyDescent="0.25">
      <c r="A298" s="7"/>
      <c r="B298" s="7"/>
      <c r="C298" s="7"/>
    </row>
    <row r="299" spans="1:3" x14ac:dyDescent="0.25">
      <c r="A299" s="7"/>
      <c r="B299" s="7"/>
      <c r="C299" s="7"/>
    </row>
    <row r="300" spans="1:3" x14ac:dyDescent="0.25">
      <c r="A300" s="7"/>
      <c r="B300" s="7"/>
      <c r="C300" s="7"/>
    </row>
    <row r="301" spans="1:3" x14ac:dyDescent="0.25">
      <c r="A301" s="7"/>
      <c r="B301" s="7"/>
      <c r="C301" s="7"/>
    </row>
    <row r="302" spans="1:3" x14ac:dyDescent="0.25">
      <c r="A302" s="7"/>
      <c r="B302" s="7"/>
      <c r="C302" s="7"/>
    </row>
    <row r="303" spans="1:3" x14ac:dyDescent="0.25">
      <c r="A303" s="7"/>
      <c r="B303" s="7"/>
      <c r="C303" s="7"/>
    </row>
    <row r="304" spans="1:3" x14ac:dyDescent="0.25">
      <c r="A304" s="7"/>
      <c r="B304" s="7"/>
      <c r="C304" s="7"/>
    </row>
    <row r="305" spans="1:3" x14ac:dyDescent="0.25">
      <c r="A305" s="7"/>
      <c r="B305" s="7"/>
      <c r="C305" s="7"/>
    </row>
    <row r="306" spans="1:3" x14ac:dyDescent="0.25">
      <c r="A306" s="7"/>
      <c r="B306" s="7"/>
      <c r="C306" s="7"/>
    </row>
    <row r="307" spans="1:3" x14ac:dyDescent="0.25">
      <c r="A307" s="7"/>
      <c r="B307" s="7"/>
      <c r="C307" s="7"/>
    </row>
    <row r="308" spans="1:3" x14ac:dyDescent="0.25">
      <c r="A308" s="7"/>
      <c r="B308" s="7"/>
      <c r="C308" s="7"/>
    </row>
    <row r="309" spans="1:3" x14ac:dyDescent="0.25">
      <c r="A309" s="7"/>
      <c r="B309" s="7"/>
      <c r="C309" s="7"/>
    </row>
    <row r="310" spans="1:3" x14ac:dyDescent="0.25">
      <c r="A310" s="7"/>
      <c r="B310" s="7"/>
      <c r="C310" s="7"/>
    </row>
    <row r="311" spans="1:3" x14ac:dyDescent="0.25">
      <c r="A311" s="7"/>
      <c r="B311" s="7"/>
      <c r="C311" s="7"/>
    </row>
    <row r="312" spans="1:3" x14ac:dyDescent="0.25">
      <c r="A312" s="7"/>
      <c r="B312" s="7"/>
      <c r="C312" s="7"/>
    </row>
    <row r="313" spans="1:3" x14ac:dyDescent="0.25">
      <c r="A313" s="7"/>
      <c r="B313" s="7"/>
      <c r="C313" s="7"/>
    </row>
    <row r="314" spans="1:3" x14ac:dyDescent="0.25">
      <c r="A314" s="7"/>
      <c r="B314" s="7"/>
      <c r="C314" s="7"/>
    </row>
    <row r="315" spans="1:3" x14ac:dyDescent="0.25">
      <c r="A315" s="7"/>
      <c r="B315" s="7"/>
      <c r="C315" s="7"/>
    </row>
    <row r="316" spans="1:3" x14ac:dyDescent="0.25">
      <c r="A316" s="7"/>
      <c r="B316" s="7"/>
      <c r="C316" s="7"/>
    </row>
    <row r="317" spans="1:3" x14ac:dyDescent="0.25">
      <c r="A317" s="7"/>
      <c r="B317" s="7"/>
      <c r="C317" s="7"/>
    </row>
    <row r="318" spans="1:3" x14ac:dyDescent="0.25">
      <c r="A318" s="7"/>
      <c r="B318" s="7"/>
      <c r="C318" s="7"/>
    </row>
    <row r="319" spans="1:3" x14ac:dyDescent="0.25">
      <c r="A319" s="7"/>
      <c r="B319" s="7"/>
      <c r="C319" s="7"/>
    </row>
    <row r="320" spans="1:3" x14ac:dyDescent="0.25">
      <c r="A320" s="7"/>
      <c r="B320" s="7"/>
      <c r="C320" s="7"/>
    </row>
    <row r="321" spans="1:3" x14ac:dyDescent="0.25">
      <c r="A321" s="7"/>
      <c r="B321" s="7"/>
      <c r="C321" s="7"/>
    </row>
    <row r="322" spans="1:3" x14ac:dyDescent="0.25">
      <c r="A322" s="7"/>
      <c r="B322" s="7"/>
      <c r="C322" s="7"/>
    </row>
    <row r="323" spans="1:3" x14ac:dyDescent="0.25">
      <c r="A323" s="7"/>
      <c r="B323" s="7"/>
      <c r="C323" s="7"/>
    </row>
    <row r="324" spans="1:3" x14ac:dyDescent="0.25">
      <c r="A324" s="7"/>
      <c r="B324" s="7"/>
      <c r="C324" s="7"/>
    </row>
    <row r="325" spans="1:3" x14ac:dyDescent="0.25">
      <c r="A325" s="7"/>
      <c r="B325" s="7"/>
      <c r="C325" s="7"/>
    </row>
    <row r="326" spans="1:3" x14ac:dyDescent="0.25">
      <c r="A326" s="7"/>
      <c r="B326" s="7"/>
      <c r="C326" s="7"/>
    </row>
    <row r="327" spans="1:3" x14ac:dyDescent="0.25">
      <c r="A327" s="7"/>
      <c r="B327" s="7"/>
      <c r="C327" s="7"/>
    </row>
    <row r="328" spans="1:3" x14ac:dyDescent="0.25">
      <c r="A328" s="7"/>
      <c r="B328" s="7"/>
      <c r="C328" s="7"/>
    </row>
    <row r="329" spans="1:3" x14ac:dyDescent="0.25">
      <c r="A329" s="7"/>
      <c r="B329" s="7"/>
      <c r="C329" s="7"/>
    </row>
    <row r="330" spans="1:3" x14ac:dyDescent="0.25">
      <c r="A330" s="7"/>
      <c r="B330" s="7"/>
      <c r="C330" s="7"/>
    </row>
    <row r="331" spans="1:3" x14ac:dyDescent="0.25">
      <c r="A331" s="7"/>
      <c r="B331" s="7"/>
      <c r="C331" s="7"/>
    </row>
    <row r="332" spans="1:3" x14ac:dyDescent="0.25">
      <c r="A332" s="7"/>
      <c r="B332" s="7"/>
      <c r="C332" s="7"/>
    </row>
    <row r="333" spans="1:3" x14ac:dyDescent="0.25">
      <c r="A333" s="7"/>
      <c r="B333" s="7"/>
      <c r="C333" s="7"/>
    </row>
    <row r="334" spans="1:3" x14ac:dyDescent="0.25">
      <c r="A334" s="7"/>
      <c r="B334" s="7"/>
      <c r="C334" s="7"/>
    </row>
    <row r="335" spans="1:3" x14ac:dyDescent="0.25">
      <c r="A335" s="7"/>
      <c r="B335" s="7"/>
      <c r="C335" s="7"/>
    </row>
    <row r="336" spans="1:3" x14ac:dyDescent="0.25">
      <c r="A336" s="7"/>
      <c r="B336" s="7"/>
      <c r="C336" s="7"/>
    </row>
    <row r="337" spans="1:3" x14ac:dyDescent="0.25">
      <c r="A337" s="7"/>
      <c r="B337" s="7"/>
      <c r="C337" s="7"/>
    </row>
    <row r="338" spans="1:3" x14ac:dyDescent="0.25">
      <c r="A338" s="7"/>
      <c r="B338" s="7"/>
      <c r="C338" s="7"/>
    </row>
    <row r="339" spans="1:3" x14ac:dyDescent="0.25">
      <c r="A339" s="7"/>
      <c r="B339" s="7"/>
      <c r="C339" s="7"/>
    </row>
    <row r="340" spans="1:3" x14ac:dyDescent="0.25">
      <c r="A340" s="7"/>
      <c r="B340" s="7"/>
      <c r="C340" s="7"/>
    </row>
    <row r="341" spans="1:3" x14ac:dyDescent="0.25">
      <c r="A341" s="7"/>
      <c r="B341" s="7"/>
      <c r="C341" s="7"/>
    </row>
    <row r="342" spans="1:3" x14ac:dyDescent="0.25">
      <c r="A342" s="7"/>
      <c r="B342" s="7"/>
      <c r="C342" s="7"/>
    </row>
    <row r="343" spans="1:3" x14ac:dyDescent="0.25">
      <c r="A343" s="7"/>
      <c r="B343" s="7"/>
      <c r="C343" s="7"/>
    </row>
    <row r="344" spans="1:3" x14ac:dyDescent="0.25">
      <c r="A344" s="7"/>
      <c r="B344" s="7"/>
      <c r="C344" s="7"/>
    </row>
    <row r="345" spans="1:3" x14ac:dyDescent="0.25">
      <c r="A345" s="7"/>
      <c r="B345" s="7"/>
      <c r="C345" s="7"/>
    </row>
    <row r="346" spans="1:3" x14ac:dyDescent="0.25">
      <c r="A346" s="7"/>
      <c r="B346" s="7"/>
      <c r="C346" s="7"/>
    </row>
    <row r="347" spans="1:3" x14ac:dyDescent="0.25">
      <c r="A347" s="7"/>
      <c r="B347" s="7"/>
      <c r="C347" s="7"/>
    </row>
    <row r="348" spans="1:3" x14ac:dyDescent="0.25">
      <c r="A348" s="7"/>
      <c r="B348" s="7"/>
      <c r="C348" s="7"/>
    </row>
    <row r="349" spans="1:3" x14ac:dyDescent="0.25">
      <c r="A349" s="7"/>
      <c r="B349" s="7"/>
      <c r="C349" s="7"/>
    </row>
    <row r="350" spans="1:3" x14ac:dyDescent="0.25">
      <c r="A350" s="7"/>
      <c r="B350" s="7"/>
      <c r="C350" s="7"/>
    </row>
    <row r="351" spans="1:3" x14ac:dyDescent="0.25">
      <c r="A351" s="7"/>
      <c r="B351" s="7"/>
      <c r="C351" s="7"/>
    </row>
    <row r="352" spans="1:3" x14ac:dyDescent="0.25">
      <c r="A352" s="7"/>
      <c r="B352" s="7"/>
      <c r="C352" s="7"/>
    </row>
    <row r="353" spans="1:3" x14ac:dyDescent="0.25">
      <c r="A353" s="7"/>
      <c r="B353" s="7"/>
      <c r="C353" s="7"/>
    </row>
    <row r="354" spans="1:3" x14ac:dyDescent="0.25">
      <c r="A354" s="7"/>
      <c r="B354" s="7"/>
      <c r="C354" s="7"/>
    </row>
    <row r="355" spans="1:3" x14ac:dyDescent="0.25">
      <c r="A355" s="7"/>
      <c r="B355" s="7"/>
      <c r="C355" s="7"/>
    </row>
    <row r="356" spans="1:3" x14ac:dyDescent="0.25">
      <c r="A356" s="7"/>
      <c r="B356" s="7"/>
      <c r="C356" s="7"/>
    </row>
    <row r="357" spans="1:3" x14ac:dyDescent="0.25">
      <c r="A357" s="7"/>
      <c r="B357" s="7"/>
      <c r="C357" s="7"/>
    </row>
    <row r="358" spans="1:3" x14ac:dyDescent="0.25">
      <c r="A358" s="7"/>
      <c r="B358" s="7"/>
      <c r="C358" s="7"/>
    </row>
    <row r="359" spans="1:3" x14ac:dyDescent="0.25">
      <c r="A359" s="7"/>
      <c r="B359" s="7"/>
      <c r="C359" s="7"/>
    </row>
    <row r="360" spans="1:3" x14ac:dyDescent="0.25">
      <c r="A360" s="7"/>
      <c r="B360" s="7"/>
      <c r="C360" s="7"/>
    </row>
    <row r="361" spans="1:3" x14ac:dyDescent="0.25">
      <c r="A361" s="7"/>
      <c r="B361" s="7"/>
      <c r="C361" s="7"/>
    </row>
    <row r="362" spans="1:3" x14ac:dyDescent="0.25">
      <c r="A362" s="7"/>
      <c r="B362" s="7"/>
      <c r="C362" s="7"/>
    </row>
    <row r="363" spans="1:3" x14ac:dyDescent="0.25">
      <c r="A363" s="7"/>
      <c r="B363" s="7"/>
      <c r="C363" s="7"/>
    </row>
    <row r="364" spans="1:3" x14ac:dyDescent="0.25">
      <c r="A364" s="7"/>
      <c r="B364" s="7"/>
      <c r="C364" s="7"/>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79C59-C7AE-4D77-B442-DAE72267D257}">
  <sheetPr>
    <tabColor rgb="FFFFC000"/>
  </sheetPr>
  <dimension ref="A1:O88"/>
  <sheetViews>
    <sheetView topLeftCell="A7" zoomScale="70" zoomScaleNormal="70" workbookViewId="0">
      <selection activeCell="H7" sqref="H7"/>
    </sheetView>
  </sheetViews>
  <sheetFormatPr defaultRowHeight="15" x14ac:dyDescent="0.25"/>
  <cols>
    <col min="1" max="1" width="25.85546875" bestFit="1" customWidth="1"/>
    <col min="2" max="2" width="20.5703125" customWidth="1"/>
    <col min="3" max="3" width="46.7109375" bestFit="1" customWidth="1"/>
    <col min="4" max="4" width="11" customWidth="1"/>
    <col min="5" max="5" width="24.140625" customWidth="1"/>
    <col min="6" max="6" width="22.85546875" customWidth="1"/>
    <col min="7" max="7" width="22" style="7" customWidth="1"/>
    <col min="8" max="8" width="25.42578125" customWidth="1"/>
    <col min="9" max="9" width="24.85546875" customWidth="1"/>
    <col min="10" max="10" width="28.140625" bestFit="1" customWidth="1"/>
    <col min="11" max="11" width="24.7109375" customWidth="1"/>
    <col min="12" max="12" width="22" customWidth="1"/>
    <col min="13" max="13" width="22.7109375" bestFit="1" customWidth="1"/>
    <col min="14" max="14" width="13.42578125" style="25" bestFit="1" customWidth="1"/>
    <col min="15" max="15" width="23.85546875" style="26" customWidth="1"/>
  </cols>
  <sheetData>
    <row r="1" spans="1:15" x14ac:dyDescent="0.25">
      <c r="A1" s="7" t="s">
        <v>220</v>
      </c>
      <c r="B1" s="7" t="s">
        <v>154</v>
      </c>
      <c r="C1" s="7" t="s">
        <v>155</v>
      </c>
      <c r="D1" s="7" t="s">
        <v>51</v>
      </c>
      <c r="E1" s="7" t="s">
        <v>156</v>
      </c>
      <c r="F1" s="7" t="s">
        <v>221</v>
      </c>
      <c r="G1" s="7" t="s">
        <v>449</v>
      </c>
      <c r="H1" s="7" t="s">
        <v>450</v>
      </c>
      <c r="I1" s="7" t="s">
        <v>451</v>
      </c>
      <c r="J1" s="7" t="s">
        <v>157</v>
      </c>
      <c r="K1" s="7" t="s">
        <v>158</v>
      </c>
      <c r="L1" s="7" t="s">
        <v>222</v>
      </c>
      <c r="M1" s="7" t="s">
        <v>159</v>
      </c>
      <c r="N1" s="25" t="s">
        <v>437</v>
      </c>
      <c r="O1" s="26" t="s">
        <v>438</v>
      </c>
    </row>
    <row r="2" spans="1:15" x14ac:dyDescent="0.25">
      <c r="A2" s="7" t="s">
        <v>7</v>
      </c>
      <c r="B2" s="7" t="s">
        <v>8</v>
      </c>
      <c r="C2" s="7" t="s">
        <v>56</v>
      </c>
      <c r="D2" s="7" t="s">
        <v>160</v>
      </c>
      <c r="E2" s="7">
        <v>10000000</v>
      </c>
      <c r="F2" s="7">
        <v>10000000</v>
      </c>
      <c r="G2" s="7">
        <v>10000000</v>
      </c>
      <c r="H2" s="7">
        <v>10000000</v>
      </c>
      <c r="I2" s="7">
        <v>10000000</v>
      </c>
      <c r="J2" s="7" t="s">
        <v>161</v>
      </c>
      <c r="K2" s="7" t="s">
        <v>162</v>
      </c>
      <c r="L2" s="7" t="s">
        <v>163</v>
      </c>
      <c r="M2" s="7" t="s">
        <v>223</v>
      </c>
      <c r="O2" s="26">
        <f>IF(IFERROR(INDEX(FR_tracker[First Board Approval],MATCH(import[[#This Row],[Funding Request]],FR_tracker[FR Name],0)),"-")=0,"-",IFERROR(INDEX(FR_tracker[First Board Approval],MATCH(import[[#This Row],[Funding Request]],FR_tracker[FR Name],0)),"-"))</f>
        <v>44141</v>
      </c>
    </row>
    <row r="3" spans="1:15" x14ac:dyDescent="0.25">
      <c r="A3" s="7" t="s">
        <v>25</v>
      </c>
      <c r="B3" s="7" t="s">
        <v>6</v>
      </c>
      <c r="C3" s="7" t="s">
        <v>57</v>
      </c>
      <c r="D3" s="7" t="s">
        <v>160</v>
      </c>
      <c r="E3" s="7">
        <v>1000000</v>
      </c>
      <c r="F3" s="7">
        <v>1000000</v>
      </c>
      <c r="G3" s="7">
        <v>0</v>
      </c>
      <c r="H3" s="7">
        <v>1000000</v>
      </c>
      <c r="I3" s="7">
        <v>1000000</v>
      </c>
      <c r="J3" s="7" t="s">
        <v>406</v>
      </c>
      <c r="K3" s="7" t="s">
        <v>164</v>
      </c>
      <c r="L3" s="7" t="s">
        <v>163</v>
      </c>
      <c r="M3" s="7" t="s">
        <v>223</v>
      </c>
      <c r="O3" s="26">
        <f>IF(IFERROR(INDEX(FR_tracker[First Board Approval],MATCH(import[[#This Row],[Funding Request]],FR_tracker[FR Name],0)),"-")=0,"-",IFERROR(INDEX(FR_tracker[First Board Approval],MATCH(import[[#This Row],[Funding Request]],FR_tracker[FR Name],0)),"-"))</f>
        <v>44488</v>
      </c>
    </row>
    <row r="4" spans="1:15" x14ac:dyDescent="0.25">
      <c r="A4" s="7" t="s">
        <v>9</v>
      </c>
      <c r="B4" s="7" t="s">
        <v>6</v>
      </c>
      <c r="C4" s="7" t="s">
        <v>57</v>
      </c>
      <c r="D4" s="7" t="s">
        <v>52</v>
      </c>
      <c r="E4" s="7">
        <v>1541305</v>
      </c>
      <c r="F4" s="7">
        <v>1541305</v>
      </c>
      <c r="G4" s="7">
        <v>1541305</v>
      </c>
      <c r="H4" s="7">
        <v>1541305</v>
      </c>
      <c r="I4" s="7">
        <v>1541305</v>
      </c>
      <c r="J4" s="7" t="s">
        <v>165</v>
      </c>
      <c r="K4" s="7" t="s">
        <v>166</v>
      </c>
      <c r="L4" s="7" t="s">
        <v>163</v>
      </c>
      <c r="M4" s="7" t="s">
        <v>223</v>
      </c>
      <c r="O4" s="26">
        <f>IF(IFERROR(INDEX(FR_tracker[First Board Approval],MATCH(import[[#This Row],[Funding Request]],FR_tracker[FR Name],0)),"-")=0,"-",IFERROR(INDEX(FR_tracker[First Board Approval],MATCH(import[[#This Row],[Funding Request]],FR_tracker[FR Name],0)),"-"))</f>
        <v>44183</v>
      </c>
    </row>
    <row r="5" spans="1:15" x14ac:dyDescent="0.25">
      <c r="A5" s="7" t="s">
        <v>9</v>
      </c>
      <c r="B5" s="7" t="s">
        <v>24</v>
      </c>
      <c r="C5" s="7" t="s">
        <v>58</v>
      </c>
      <c r="D5" s="7" t="s">
        <v>52</v>
      </c>
      <c r="E5" s="7">
        <v>1087980</v>
      </c>
      <c r="F5" s="7">
        <v>1087980</v>
      </c>
      <c r="G5" s="7">
        <v>1087980</v>
      </c>
      <c r="H5" s="7">
        <v>1087980</v>
      </c>
      <c r="I5" s="7">
        <v>1087980</v>
      </c>
      <c r="J5" s="7" t="s">
        <v>458</v>
      </c>
      <c r="K5" s="7" t="s">
        <v>167</v>
      </c>
      <c r="L5" s="7" t="s">
        <v>163</v>
      </c>
      <c r="M5" s="7" t="s">
        <v>223</v>
      </c>
      <c r="O5" s="26">
        <f>IF(IFERROR(INDEX(FR_tracker[First Board Approval],MATCH(import[[#This Row],[Funding Request]],FR_tracker[FR Name],0)),"-")=0,"-",IFERROR(INDEX(FR_tracker[First Board Approval],MATCH(import[[#This Row],[Funding Request]],FR_tracker[FR Name],0)),"-"))</f>
        <v>44735</v>
      </c>
    </row>
    <row r="6" spans="1:15" x14ac:dyDescent="0.25">
      <c r="A6" s="7" t="s">
        <v>26</v>
      </c>
      <c r="B6" s="7" t="s">
        <v>6</v>
      </c>
      <c r="C6" s="7" t="s">
        <v>59</v>
      </c>
      <c r="D6" s="7" t="s">
        <v>160</v>
      </c>
      <c r="E6" s="7">
        <v>1800000</v>
      </c>
      <c r="F6" s="7">
        <v>1800000</v>
      </c>
      <c r="G6" s="7">
        <v>1800000</v>
      </c>
      <c r="H6" s="7">
        <v>1800000</v>
      </c>
      <c r="I6" s="7">
        <v>1800000</v>
      </c>
      <c r="J6" s="7" t="s">
        <v>406</v>
      </c>
      <c r="K6" s="7" t="s">
        <v>259</v>
      </c>
      <c r="L6" s="7" t="s">
        <v>163</v>
      </c>
      <c r="M6" s="7" t="s">
        <v>223</v>
      </c>
      <c r="O6" s="26">
        <f>IF(IFERROR(INDEX(FR_tracker[First Board Approval],MATCH(import[[#This Row],[Funding Request]],FR_tracker[FR Name],0)),"-")=0,"-",IFERROR(INDEX(FR_tracker[First Board Approval],MATCH(import[[#This Row],[Funding Request]],FR_tracker[FR Name],0)),"-"))</f>
        <v>44524</v>
      </c>
    </row>
    <row r="7" spans="1:15" x14ac:dyDescent="0.25">
      <c r="A7" s="7" t="s">
        <v>26</v>
      </c>
      <c r="B7" s="7" t="s">
        <v>24</v>
      </c>
      <c r="C7" s="7" t="s">
        <v>58</v>
      </c>
      <c r="D7" s="7" t="s">
        <v>160</v>
      </c>
      <c r="E7" s="7">
        <v>1000000</v>
      </c>
      <c r="F7" s="7">
        <v>1000000</v>
      </c>
      <c r="G7" s="7">
        <v>1000000</v>
      </c>
      <c r="H7" s="7">
        <v>1000000</v>
      </c>
      <c r="I7" s="7">
        <v>1000000</v>
      </c>
      <c r="J7" s="7" t="s">
        <v>406</v>
      </c>
      <c r="K7" s="7" t="s">
        <v>259</v>
      </c>
      <c r="L7" s="7" t="s">
        <v>163</v>
      </c>
      <c r="M7" s="7" t="s">
        <v>223</v>
      </c>
      <c r="O7" s="26">
        <f>IF(IFERROR(INDEX(FR_tracker[First Board Approval],MATCH(import[[#This Row],[Funding Request]],FR_tracker[FR Name],0)),"-")=0,"-",IFERROR(INDEX(FR_tracker[First Board Approval],MATCH(import[[#This Row],[Funding Request]],FR_tracker[FR Name],0)),"-"))</f>
        <v>44524</v>
      </c>
    </row>
    <row r="8" spans="1:15" x14ac:dyDescent="0.25">
      <c r="A8" s="7" t="s">
        <v>27</v>
      </c>
      <c r="B8" s="7" t="s">
        <v>24</v>
      </c>
      <c r="C8" s="7" t="s">
        <v>60</v>
      </c>
      <c r="D8" s="7" t="s">
        <v>52</v>
      </c>
      <c r="E8" s="7">
        <v>1813300</v>
      </c>
      <c r="F8" s="7">
        <v>1813300</v>
      </c>
      <c r="G8" s="7">
        <v>1813300</v>
      </c>
      <c r="H8" s="7">
        <v>1813300</v>
      </c>
      <c r="I8" s="7">
        <v>1813300</v>
      </c>
      <c r="J8" s="7" t="s">
        <v>165</v>
      </c>
      <c r="K8" s="7" t="s">
        <v>201</v>
      </c>
      <c r="L8" s="7" t="s">
        <v>163</v>
      </c>
      <c r="M8" s="7" t="s">
        <v>223</v>
      </c>
      <c r="O8" s="26">
        <f>IF(IFERROR(INDEX(FR_tracker[First Board Approval],MATCH(import[[#This Row],[Funding Request]],FR_tracker[FR Name],0)),"-")=0,"-",IFERROR(INDEX(FR_tracker[First Board Approval],MATCH(import[[#This Row],[Funding Request]],FR_tracker[FR Name],0)),"-"))</f>
        <v>44141</v>
      </c>
    </row>
    <row r="9" spans="1:15" x14ac:dyDescent="0.25">
      <c r="A9" s="7" t="s">
        <v>27</v>
      </c>
      <c r="B9" s="7" t="s">
        <v>8</v>
      </c>
      <c r="C9" s="7" t="s">
        <v>56</v>
      </c>
      <c r="D9" s="7" t="s">
        <v>52</v>
      </c>
      <c r="E9" s="7">
        <v>1813300</v>
      </c>
      <c r="F9" s="7">
        <v>1813300</v>
      </c>
      <c r="G9" s="7">
        <v>1813300</v>
      </c>
      <c r="H9" s="7">
        <v>1813300</v>
      </c>
      <c r="I9" s="7">
        <v>1813300</v>
      </c>
      <c r="J9" s="7" t="s">
        <v>165</v>
      </c>
      <c r="K9" s="7" t="s">
        <v>168</v>
      </c>
      <c r="L9" s="7" t="s">
        <v>163</v>
      </c>
      <c r="M9" s="7" t="s">
        <v>223</v>
      </c>
      <c r="O9" s="26">
        <f>IF(IFERROR(INDEX(FR_tracker[First Board Approval],MATCH(import[[#This Row],[Funding Request]],FR_tracker[FR Name],0)),"-")=0,"-",IFERROR(INDEX(FR_tracker[First Board Approval],MATCH(import[[#This Row],[Funding Request]],FR_tracker[FR Name],0)),"-"))</f>
        <v>44183</v>
      </c>
    </row>
    <row r="10" spans="1:15" x14ac:dyDescent="0.25">
      <c r="A10" s="7" t="s">
        <v>28</v>
      </c>
      <c r="B10" s="7" t="s">
        <v>8</v>
      </c>
      <c r="C10" s="7" t="s">
        <v>56</v>
      </c>
      <c r="D10" s="7" t="s">
        <v>160</v>
      </c>
      <c r="E10" s="7">
        <v>6000000</v>
      </c>
      <c r="F10" s="7">
        <v>6000000</v>
      </c>
      <c r="G10" s="7">
        <v>6000000</v>
      </c>
      <c r="H10" s="7">
        <v>6000000</v>
      </c>
      <c r="I10" s="7">
        <v>6000000</v>
      </c>
      <c r="J10" s="7" t="s">
        <v>203</v>
      </c>
      <c r="K10" s="7" t="s">
        <v>208</v>
      </c>
      <c r="L10" s="7" t="s">
        <v>163</v>
      </c>
      <c r="M10" s="7" t="s">
        <v>223</v>
      </c>
      <c r="O10" s="26">
        <f>IF(IFERROR(INDEX(FR_tracker[First Board Approval],MATCH(import[[#This Row],[Funding Request]],FR_tracker[FR Name],0)),"-")=0,"-",IFERROR(INDEX(FR_tracker[First Board Approval],MATCH(import[[#This Row],[Funding Request]],FR_tracker[FR Name],0)),"-"))</f>
        <v>44183</v>
      </c>
    </row>
    <row r="11" spans="1:15" x14ac:dyDescent="0.25">
      <c r="A11" s="7" t="s">
        <v>29</v>
      </c>
      <c r="B11" s="7" t="s">
        <v>6</v>
      </c>
      <c r="C11" s="7" t="s">
        <v>59</v>
      </c>
      <c r="D11" s="7" t="s">
        <v>52</v>
      </c>
      <c r="E11" s="7">
        <v>2266625</v>
      </c>
      <c r="F11" s="7">
        <v>2266625</v>
      </c>
      <c r="G11" s="7">
        <v>2266625</v>
      </c>
      <c r="H11" s="7">
        <v>2266625</v>
      </c>
      <c r="I11" s="7">
        <v>2266625</v>
      </c>
      <c r="J11" s="7" t="s">
        <v>169</v>
      </c>
      <c r="K11" s="7" t="s">
        <v>170</v>
      </c>
      <c r="L11" s="7" t="s">
        <v>163</v>
      </c>
      <c r="M11" s="7" t="s">
        <v>223</v>
      </c>
      <c r="O11" s="26">
        <f>IF(IFERROR(INDEX(FR_tracker[First Board Approval],MATCH(import[[#This Row],[Funding Request]],FR_tracker[FR Name],0)),"-")=0,"-",IFERROR(INDEX(FR_tracker[First Board Approval],MATCH(import[[#This Row],[Funding Request]],FR_tracker[FR Name],0)),"-"))</f>
        <v>44182</v>
      </c>
    </row>
    <row r="12" spans="1:15" x14ac:dyDescent="0.25">
      <c r="A12" s="7" t="s">
        <v>29</v>
      </c>
      <c r="B12" s="7" t="s">
        <v>6</v>
      </c>
      <c r="C12" s="7" t="s">
        <v>61</v>
      </c>
      <c r="D12" s="7" t="s">
        <v>52</v>
      </c>
      <c r="E12" s="7">
        <v>2629285</v>
      </c>
      <c r="F12" s="7">
        <v>2629285</v>
      </c>
      <c r="G12" s="7">
        <v>2629285</v>
      </c>
      <c r="H12" s="7">
        <v>2629285</v>
      </c>
      <c r="I12" s="7">
        <v>2629285</v>
      </c>
      <c r="J12" s="7" t="s">
        <v>169</v>
      </c>
      <c r="K12" s="7" t="s">
        <v>170</v>
      </c>
      <c r="L12" s="7" t="s">
        <v>163</v>
      </c>
      <c r="M12" s="7" t="s">
        <v>223</v>
      </c>
      <c r="O12" s="26">
        <f>IF(IFERROR(INDEX(FR_tracker[First Board Approval],MATCH(import[[#This Row],[Funding Request]],FR_tracker[FR Name],0)),"-")=0,"-",IFERROR(INDEX(FR_tracker[First Board Approval],MATCH(import[[#This Row],[Funding Request]],FR_tracker[FR Name],0)),"-"))</f>
        <v>44182</v>
      </c>
    </row>
    <row r="13" spans="1:15" x14ac:dyDescent="0.25">
      <c r="A13" s="7" t="s">
        <v>29</v>
      </c>
      <c r="B13" s="7" t="s">
        <v>6</v>
      </c>
      <c r="C13" s="7" t="s">
        <v>57</v>
      </c>
      <c r="D13" s="7" t="s">
        <v>52</v>
      </c>
      <c r="E13" s="7">
        <v>3717265</v>
      </c>
      <c r="F13" s="7">
        <v>3717265</v>
      </c>
      <c r="G13" s="7">
        <v>3717265</v>
      </c>
      <c r="H13" s="7">
        <v>3717265</v>
      </c>
      <c r="I13" s="7">
        <v>3717265</v>
      </c>
      <c r="J13" s="7" t="s">
        <v>169</v>
      </c>
      <c r="K13" s="7" t="s">
        <v>170</v>
      </c>
      <c r="L13" s="7" t="s">
        <v>163</v>
      </c>
      <c r="M13" s="7" t="s">
        <v>223</v>
      </c>
      <c r="O13" s="26">
        <f>IF(IFERROR(INDEX(FR_tracker[First Board Approval],MATCH(import[[#This Row],[Funding Request]],FR_tracker[FR Name],0)),"-")=0,"-",IFERROR(INDEX(FR_tracker[First Board Approval],MATCH(import[[#This Row],[Funding Request]],FR_tracker[FR Name],0)),"-"))</f>
        <v>44182</v>
      </c>
    </row>
    <row r="14" spans="1:15" x14ac:dyDescent="0.25">
      <c r="A14" s="7" t="s">
        <v>29</v>
      </c>
      <c r="B14" s="7" t="s">
        <v>24</v>
      </c>
      <c r="C14" s="7" t="s">
        <v>58</v>
      </c>
      <c r="D14" s="7" t="s">
        <v>52</v>
      </c>
      <c r="E14" s="7">
        <v>1994630</v>
      </c>
      <c r="F14" s="7">
        <v>1994630</v>
      </c>
      <c r="G14" s="7">
        <v>1994630</v>
      </c>
      <c r="H14" s="7">
        <v>1994630</v>
      </c>
      <c r="I14" s="7">
        <v>1994630</v>
      </c>
      <c r="J14" s="7" t="s">
        <v>169</v>
      </c>
      <c r="K14" s="7" t="s">
        <v>170</v>
      </c>
      <c r="L14" s="7" t="s">
        <v>163</v>
      </c>
      <c r="M14" s="7" t="s">
        <v>223</v>
      </c>
      <c r="O14" s="26">
        <f>IF(IFERROR(INDEX(FR_tracker[First Board Approval],MATCH(import[[#This Row],[Funding Request]],FR_tracker[FR Name],0)),"-")=0,"-",IFERROR(INDEX(FR_tracker[First Board Approval],MATCH(import[[#This Row],[Funding Request]],FR_tracker[FR Name],0)),"-"))</f>
        <v>44182</v>
      </c>
    </row>
    <row r="15" spans="1:15" x14ac:dyDescent="0.25">
      <c r="A15" s="7" t="s">
        <v>29</v>
      </c>
      <c r="B15" s="7" t="s">
        <v>8</v>
      </c>
      <c r="C15" s="7" t="s">
        <v>56</v>
      </c>
      <c r="D15" s="7" t="s">
        <v>52</v>
      </c>
      <c r="E15" s="7">
        <v>5439900</v>
      </c>
      <c r="F15" s="7">
        <v>5439900</v>
      </c>
      <c r="G15" s="7">
        <v>5439900</v>
      </c>
      <c r="H15" s="7">
        <v>5439900</v>
      </c>
      <c r="I15" s="7">
        <v>5439900</v>
      </c>
      <c r="J15" s="7" t="s">
        <v>169</v>
      </c>
      <c r="K15" s="7" t="s">
        <v>170</v>
      </c>
      <c r="L15" s="7" t="s">
        <v>163</v>
      </c>
      <c r="M15" s="7" t="s">
        <v>223</v>
      </c>
      <c r="O15" s="26">
        <f>IF(IFERROR(INDEX(FR_tracker[First Board Approval],MATCH(import[[#This Row],[Funding Request]],FR_tracker[FR Name],0)),"-")=0,"-",IFERROR(INDEX(FR_tracker[First Board Approval],MATCH(import[[#This Row],[Funding Request]],FR_tracker[FR Name],0)),"-"))</f>
        <v>44182</v>
      </c>
    </row>
    <row r="16" spans="1:15" x14ac:dyDescent="0.25">
      <c r="A16" s="7" t="s">
        <v>30</v>
      </c>
      <c r="B16" s="7" t="s">
        <v>8</v>
      </c>
      <c r="C16" s="7" t="s">
        <v>56</v>
      </c>
      <c r="D16" s="7" t="s">
        <v>52</v>
      </c>
      <c r="E16" s="7">
        <v>1813300</v>
      </c>
      <c r="F16" s="7">
        <v>1813300</v>
      </c>
      <c r="G16" s="7">
        <v>1813300</v>
      </c>
      <c r="H16" s="7">
        <v>1813300</v>
      </c>
      <c r="I16" s="7">
        <v>1813300</v>
      </c>
      <c r="J16" s="7" t="s">
        <v>406</v>
      </c>
      <c r="K16" s="7" t="s">
        <v>262</v>
      </c>
      <c r="L16" s="7" t="s">
        <v>163</v>
      </c>
      <c r="M16" s="7" t="s">
        <v>223</v>
      </c>
      <c r="O16" s="26">
        <f>IF(IFERROR(INDEX(FR_tracker[First Board Approval],MATCH(import[[#This Row],[Funding Request]],FR_tracker[FR Name],0)),"-")=0,"-",IFERROR(INDEX(FR_tracker[First Board Approval],MATCH(import[[#This Row],[Funding Request]],FR_tracker[FR Name],0)),"-"))</f>
        <v>44553</v>
      </c>
    </row>
    <row r="17" spans="1:15" x14ac:dyDescent="0.25">
      <c r="A17" s="7" t="s">
        <v>10</v>
      </c>
      <c r="B17" s="7" t="s">
        <v>8</v>
      </c>
      <c r="C17" s="7" t="s">
        <v>56</v>
      </c>
      <c r="D17" s="7" t="s">
        <v>52</v>
      </c>
      <c r="E17" s="7">
        <v>1813300</v>
      </c>
      <c r="F17" s="7">
        <v>1813300</v>
      </c>
      <c r="G17" s="7">
        <v>1813300</v>
      </c>
      <c r="H17" s="7">
        <v>1813300</v>
      </c>
      <c r="I17" s="7">
        <v>1813300</v>
      </c>
      <c r="J17" s="7" t="s">
        <v>203</v>
      </c>
      <c r="K17" s="7" t="s">
        <v>209</v>
      </c>
      <c r="L17" s="7" t="s">
        <v>163</v>
      </c>
      <c r="M17" s="7" t="s">
        <v>223</v>
      </c>
      <c r="O17" s="26">
        <f>IF(IFERROR(INDEX(FR_tracker[First Board Approval],MATCH(import[[#This Row],[Funding Request]],FR_tracker[FR Name],0)),"-")=0,"-",IFERROR(INDEX(FR_tracker[First Board Approval],MATCH(import[[#This Row],[Funding Request]],FR_tracker[FR Name],0)),"-"))</f>
        <v>44187</v>
      </c>
    </row>
    <row r="18" spans="1:15" x14ac:dyDescent="0.25">
      <c r="A18" s="7" t="s">
        <v>11</v>
      </c>
      <c r="B18" s="7" t="s">
        <v>24</v>
      </c>
      <c r="C18" s="7" t="s">
        <v>58</v>
      </c>
      <c r="D18" s="7" t="s">
        <v>160</v>
      </c>
      <c r="E18" s="7">
        <v>2600000</v>
      </c>
      <c r="F18" s="7">
        <v>2600000</v>
      </c>
      <c r="G18" s="7">
        <v>2600000</v>
      </c>
      <c r="H18" s="7">
        <v>2600000</v>
      </c>
      <c r="I18" s="7">
        <v>2600000</v>
      </c>
      <c r="J18" s="7" t="s">
        <v>161</v>
      </c>
      <c r="K18" s="7" t="s">
        <v>171</v>
      </c>
      <c r="L18" s="7" t="s">
        <v>163</v>
      </c>
      <c r="M18" s="7" t="s">
        <v>223</v>
      </c>
      <c r="O18" s="26">
        <f>IF(IFERROR(INDEX(FR_tracker[First Board Approval],MATCH(import[[#This Row],[Funding Request]],FR_tracker[FR Name],0)),"-")=0,"-",IFERROR(INDEX(FR_tracker[First Board Approval],MATCH(import[[#This Row],[Funding Request]],FR_tracker[FR Name],0)),"-"))</f>
        <v>44162</v>
      </c>
    </row>
    <row r="19" spans="1:15" x14ac:dyDescent="0.25">
      <c r="A19" s="7" t="s">
        <v>11</v>
      </c>
      <c r="B19" s="7" t="s">
        <v>8</v>
      </c>
      <c r="C19" s="7" t="s">
        <v>56</v>
      </c>
      <c r="D19" s="7" t="s">
        <v>160</v>
      </c>
      <c r="E19" s="7">
        <v>10000000</v>
      </c>
      <c r="F19" s="7">
        <v>10000000</v>
      </c>
      <c r="G19" s="7">
        <v>10000000</v>
      </c>
      <c r="H19" s="7">
        <v>10000000</v>
      </c>
      <c r="I19" s="7">
        <v>10000000</v>
      </c>
      <c r="J19" s="7" t="s">
        <v>161</v>
      </c>
      <c r="K19" s="7" t="s">
        <v>171</v>
      </c>
      <c r="L19" s="7" t="s">
        <v>163</v>
      </c>
      <c r="M19" s="7" t="s">
        <v>223</v>
      </c>
      <c r="O19" s="26">
        <f>IF(IFERROR(INDEX(FR_tracker[First Board Approval],MATCH(import[[#This Row],[Funding Request]],FR_tracker[FR Name],0)),"-")=0,"-",IFERROR(INDEX(FR_tracker[First Board Approval],MATCH(import[[#This Row],[Funding Request]],FR_tracker[FR Name],0)),"-"))</f>
        <v>44162</v>
      </c>
    </row>
    <row r="20" spans="1:15" x14ac:dyDescent="0.25">
      <c r="A20" s="7" t="s">
        <v>12</v>
      </c>
      <c r="B20" s="7" t="s">
        <v>24</v>
      </c>
      <c r="C20" s="7" t="s">
        <v>58</v>
      </c>
      <c r="D20" s="7" t="s">
        <v>52</v>
      </c>
      <c r="E20" s="7">
        <v>1994630</v>
      </c>
      <c r="F20" s="7">
        <v>1994630</v>
      </c>
      <c r="G20" s="7">
        <v>1994630</v>
      </c>
      <c r="H20" s="7">
        <v>1994630</v>
      </c>
      <c r="I20" s="7">
        <v>1994630</v>
      </c>
      <c r="J20" s="7" t="s">
        <v>165</v>
      </c>
      <c r="K20" s="7" t="s">
        <v>172</v>
      </c>
      <c r="L20" s="7" t="s">
        <v>163</v>
      </c>
      <c r="M20" s="7" t="s">
        <v>223</v>
      </c>
      <c r="O20" s="26">
        <f>IF(IFERROR(INDEX(FR_tracker[First Board Approval],MATCH(import[[#This Row],[Funding Request]],FR_tracker[FR Name],0)),"-")=0,"-",IFERROR(INDEX(FR_tracker[First Board Approval],MATCH(import[[#This Row],[Funding Request]],FR_tracker[FR Name],0)),"-"))</f>
        <v>44168</v>
      </c>
    </row>
    <row r="21" spans="1:15" x14ac:dyDescent="0.25">
      <c r="A21" s="7" t="s">
        <v>31</v>
      </c>
      <c r="B21" s="7" t="s">
        <v>6</v>
      </c>
      <c r="C21" s="7" t="s">
        <v>59</v>
      </c>
      <c r="D21" s="7" t="s">
        <v>160</v>
      </c>
      <c r="E21" s="7">
        <v>1800000</v>
      </c>
      <c r="F21" s="7">
        <v>1800000</v>
      </c>
      <c r="G21" s="7">
        <v>1800000</v>
      </c>
      <c r="H21" s="7">
        <v>1800000</v>
      </c>
      <c r="I21" s="7">
        <v>1800000</v>
      </c>
      <c r="J21" s="7" t="s">
        <v>203</v>
      </c>
      <c r="K21" s="7" t="s">
        <v>173</v>
      </c>
      <c r="L21" s="7" t="s">
        <v>163</v>
      </c>
      <c r="M21" s="7" t="s">
        <v>223</v>
      </c>
      <c r="O21" s="26">
        <f>IF(IFERROR(INDEX(FR_tracker[First Board Approval],MATCH(import[[#This Row],[Funding Request]],FR_tracker[FR Name],0)),"-")=0,"-",IFERROR(INDEX(FR_tracker[First Board Approval],MATCH(import[[#This Row],[Funding Request]],FR_tracker[FR Name],0)),"-"))</f>
        <v>44418</v>
      </c>
    </row>
    <row r="22" spans="1:15" x14ac:dyDescent="0.25">
      <c r="A22" s="7" t="s">
        <v>31</v>
      </c>
      <c r="B22" s="7" t="s">
        <v>6</v>
      </c>
      <c r="C22" s="7" t="s">
        <v>62</v>
      </c>
      <c r="D22" s="7" t="s">
        <v>160</v>
      </c>
      <c r="E22" s="7">
        <v>2000000</v>
      </c>
      <c r="F22" s="7">
        <v>2000000</v>
      </c>
      <c r="G22" s="7">
        <v>2000000</v>
      </c>
      <c r="H22" s="7">
        <v>2000000</v>
      </c>
      <c r="I22" s="7">
        <v>2000000</v>
      </c>
      <c r="J22" s="7" t="s">
        <v>203</v>
      </c>
      <c r="K22" s="7" t="s">
        <v>173</v>
      </c>
      <c r="L22" s="7" t="s">
        <v>163</v>
      </c>
      <c r="M22" s="7" t="s">
        <v>223</v>
      </c>
      <c r="O22" s="26">
        <f>IF(IFERROR(INDEX(FR_tracker[First Board Approval],MATCH(import[[#This Row],[Funding Request]],FR_tracker[FR Name],0)),"-")=0,"-",IFERROR(INDEX(FR_tracker[First Board Approval],MATCH(import[[#This Row],[Funding Request]],FR_tracker[FR Name],0)),"-"))</f>
        <v>44418</v>
      </c>
    </row>
    <row r="23" spans="1:15" x14ac:dyDescent="0.25">
      <c r="A23" s="7" t="s">
        <v>32</v>
      </c>
      <c r="B23" s="7" t="s">
        <v>24</v>
      </c>
      <c r="C23" s="7" t="s">
        <v>60</v>
      </c>
      <c r="D23" s="7" t="s">
        <v>160</v>
      </c>
      <c r="E23" s="7">
        <v>3000000</v>
      </c>
      <c r="F23" s="7">
        <v>3000000</v>
      </c>
      <c r="G23" s="7">
        <v>3000000</v>
      </c>
      <c r="H23" s="7">
        <v>3000000</v>
      </c>
      <c r="I23" s="7">
        <v>3000000</v>
      </c>
      <c r="J23" s="7" t="s">
        <v>203</v>
      </c>
      <c r="K23" s="7" t="s">
        <v>215</v>
      </c>
      <c r="L23" s="7" t="s">
        <v>163</v>
      </c>
      <c r="M23" s="7" t="s">
        <v>223</v>
      </c>
      <c r="O23" s="26">
        <f>IF(IFERROR(INDEX(FR_tracker[First Board Approval],MATCH(import[[#This Row],[Funding Request]],FR_tracker[FR Name],0)),"-")=0,"-",IFERROR(INDEX(FR_tracker[First Board Approval],MATCH(import[[#This Row],[Funding Request]],FR_tracker[FR Name],0)),"-"))</f>
        <v>44277</v>
      </c>
    </row>
    <row r="24" spans="1:15" x14ac:dyDescent="0.25">
      <c r="A24" s="7" t="s">
        <v>32</v>
      </c>
      <c r="B24" s="7" t="s">
        <v>8</v>
      </c>
      <c r="C24" s="7" t="s">
        <v>56</v>
      </c>
      <c r="D24" s="7" t="s">
        <v>160</v>
      </c>
      <c r="E24" s="7">
        <v>6000000</v>
      </c>
      <c r="F24" s="7">
        <v>6000000</v>
      </c>
      <c r="G24" s="7">
        <v>6000000</v>
      </c>
      <c r="H24" s="7">
        <v>6000000</v>
      </c>
      <c r="I24" s="7">
        <v>6000000</v>
      </c>
      <c r="J24" s="7" t="s">
        <v>169</v>
      </c>
      <c r="K24" s="7" t="s">
        <v>174</v>
      </c>
      <c r="L24" s="7" t="s">
        <v>163</v>
      </c>
      <c r="M24" s="7" t="s">
        <v>223</v>
      </c>
      <c r="O24" s="26">
        <f>IF(IFERROR(INDEX(FR_tracker[First Board Approval],MATCH(import[[#This Row],[Funding Request]],FR_tracker[FR Name],0)),"-")=0,"-",IFERROR(INDEX(FR_tracker[First Board Approval],MATCH(import[[#This Row],[Funding Request]],FR_tracker[FR Name],0)),"-"))</f>
        <v>44277</v>
      </c>
    </row>
    <row r="25" spans="1:15" x14ac:dyDescent="0.25">
      <c r="A25" s="7" t="s">
        <v>33</v>
      </c>
      <c r="B25" s="7" t="s">
        <v>6</v>
      </c>
      <c r="C25" s="7" t="s">
        <v>57</v>
      </c>
      <c r="D25" s="7" t="s">
        <v>160</v>
      </c>
      <c r="E25" s="7">
        <v>3100000</v>
      </c>
      <c r="F25" s="7">
        <v>3100000</v>
      </c>
      <c r="G25" s="7">
        <v>3100000</v>
      </c>
      <c r="H25" s="7">
        <v>3100000</v>
      </c>
      <c r="I25" s="7">
        <v>3100000</v>
      </c>
      <c r="J25" s="7" t="s">
        <v>169</v>
      </c>
      <c r="K25" s="7" t="s">
        <v>175</v>
      </c>
      <c r="L25" s="7" t="s">
        <v>163</v>
      </c>
      <c r="M25" s="7" t="s">
        <v>223</v>
      </c>
      <c r="O25" s="26">
        <f>IF(IFERROR(INDEX(FR_tracker[First Board Approval],MATCH(import[[#This Row],[Funding Request]],FR_tracker[FR Name],0)),"-")=0,"-",IFERROR(INDEX(FR_tracker[First Board Approval],MATCH(import[[#This Row],[Funding Request]],FR_tracker[FR Name],0)),"-"))</f>
        <v>44173</v>
      </c>
    </row>
    <row r="26" spans="1:15" x14ac:dyDescent="0.25">
      <c r="A26" s="7" t="s">
        <v>33</v>
      </c>
      <c r="B26" s="7" t="s">
        <v>24</v>
      </c>
      <c r="C26" s="7" t="s">
        <v>58</v>
      </c>
      <c r="D26" s="7" t="s">
        <v>160</v>
      </c>
      <c r="E26" s="7">
        <v>2400000</v>
      </c>
      <c r="F26" s="7">
        <v>2400000</v>
      </c>
      <c r="G26" s="7">
        <v>2400000</v>
      </c>
      <c r="H26" s="7">
        <v>2400000</v>
      </c>
      <c r="I26" s="7">
        <v>2400000</v>
      </c>
      <c r="J26" s="7" t="s">
        <v>169</v>
      </c>
      <c r="K26" s="7" t="s">
        <v>175</v>
      </c>
      <c r="L26" s="7" t="s">
        <v>163</v>
      </c>
      <c r="M26" s="7" t="s">
        <v>223</v>
      </c>
      <c r="O26" s="26">
        <f>IF(IFERROR(INDEX(FR_tracker[First Board Approval],MATCH(import[[#This Row],[Funding Request]],FR_tracker[FR Name],0)),"-")=0,"-",IFERROR(INDEX(FR_tracker[First Board Approval],MATCH(import[[#This Row],[Funding Request]],FR_tracker[FR Name],0)),"-"))</f>
        <v>44173</v>
      </c>
    </row>
    <row r="27" spans="1:15" x14ac:dyDescent="0.25">
      <c r="A27" s="7" t="s">
        <v>33</v>
      </c>
      <c r="B27" s="7" t="s">
        <v>8</v>
      </c>
      <c r="C27" s="7" t="s">
        <v>56</v>
      </c>
      <c r="D27" s="7" t="s">
        <v>160</v>
      </c>
      <c r="E27" s="7">
        <v>6000000</v>
      </c>
      <c r="F27" s="7">
        <v>6000000</v>
      </c>
      <c r="G27" s="7">
        <v>6000000</v>
      </c>
      <c r="H27" s="7">
        <v>6000000</v>
      </c>
      <c r="I27" s="7">
        <v>6000000</v>
      </c>
      <c r="J27" s="7" t="s">
        <v>169</v>
      </c>
      <c r="K27" s="7" t="s">
        <v>175</v>
      </c>
      <c r="L27" s="7" t="s">
        <v>163</v>
      </c>
      <c r="M27" s="7" t="s">
        <v>223</v>
      </c>
      <c r="O27" s="26">
        <f>IF(IFERROR(INDEX(FR_tracker[First Board Approval],MATCH(import[[#This Row],[Funding Request]],FR_tracker[FR Name],0)),"-")=0,"-",IFERROR(INDEX(FR_tracker[First Board Approval],MATCH(import[[#This Row],[Funding Request]],FR_tracker[FR Name],0)),"-"))</f>
        <v>44173</v>
      </c>
    </row>
    <row r="28" spans="1:15" x14ac:dyDescent="0.25">
      <c r="A28" s="7" t="s">
        <v>14</v>
      </c>
      <c r="B28" s="7" t="s">
        <v>6</v>
      </c>
      <c r="C28" s="7" t="s">
        <v>57</v>
      </c>
      <c r="D28" s="7" t="s">
        <v>160</v>
      </c>
      <c r="E28" s="7">
        <v>1000000</v>
      </c>
      <c r="F28" s="7">
        <v>1000000</v>
      </c>
      <c r="G28" s="7">
        <v>0</v>
      </c>
      <c r="H28" s="7">
        <v>1000000</v>
      </c>
      <c r="I28" s="7">
        <v>1000000</v>
      </c>
      <c r="J28" s="7" t="s">
        <v>459</v>
      </c>
      <c r="K28" s="7" t="s">
        <v>477</v>
      </c>
      <c r="L28" s="7" t="s">
        <v>163</v>
      </c>
      <c r="M28" s="7" t="s">
        <v>223</v>
      </c>
      <c r="O28" s="26">
        <f>IF(IFERROR(INDEX(FR_tracker[First Board Approval],MATCH(import[[#This Row],[Funding Request]],FR_tracker[FR Name],0)),"-")=0,"-",IFERROR(INDEX(FR_tracker[First Board Approval],MATCH(import[[#This Row],[Funding Request]],FR_tracker[FR Name],0)),"-"))</f>
        <v>44760</v>
      </c>
    </row>
    <row r="29" spans="1:15" x14ac:dyDescent="0.25">
      <c r="A29" s="7" t="s">
        <v>14</v>
      </c>
      <c r="B29" s="7" t="s">
        <v>24</v>
      </c>
      <c r="C29" s="7" t="s">
        <v>58</v>
      </c>
      <c r="D29" s="7" t="s">
        <v>160</v>
      </c>
      <c r="E29" s="7">
        <v>900000</v>
      </c>
      <c r="F29" s="7">
        <v>900000</v>
      </c>
      <c r="G29" s="7">
        <v>0</v>
      </c>
      <c r="H29" s="7">
        <v>900000</v>
      </c>
      <c r="I29" s="7">
        <v>900000</v>
      </c>
      <c r="J29" s="7" t="s">
        <v>459</v>
      </c>
      <c r="K29" s="7" t="s">
        <v>477</v>
      </c>
      <c r="L29" s="7" t="s">
        <v>163</v>
      </c>
      <c r="M29" s="7" t="s">
        <v>223</v>
      </c>
      <c r="O29" s="26">
        <f>IF(IFERROR(INDEX(FR_tracker[First Board Approval],MATCH(import[[#This Row],[Funding Request]],FR_tracker[FR Name],0)),"-")=0,"-",IFERROR(INDEX(FR_tracker[First Board Approval],MATCH(import[[#This Row],[Funding Request]],FR_tracker[FR Name],0)),"-"))</f>
        <v>44760</v>
      </c>
    </row>
    <row r="30" spans="1:15" x14ac:dyDescent="0.25">
      <c r="A30" s="7" t="s">
        <v>15</v>
      </c>
      <c r="B30" s="7" t="s">
        <v>6</v>
      </c>
      <c r="C30" s="7" t="s">
        <v>57</v>
      </c>
      <c r="D30" s="7" t="s">
        <v>160</v>
      </c>
      <c r="E30" s="7">
        <v>4000000</v>
      </c>
      <c r="F30" s="7">
        <v>4000000</v>
      </c>
      <c r="G30" s="7">
        <v>4000000</v>
      </c>
      <c r="H30" s="7">
        <v>4000000</v>
      </c>
      <c r="I30" s="7">
        <v>4000000</v>
      </c>
      <c r="J30" s="7" t="s">
        <v>216</v>
      </c>
      <c r="K30" s="7" t="s">
        <v>217</v>
      </c>
      <c r="L30" s="7" t="s">
        <v>163</v>
      </c>
      <c r="M30" s="7" t="s">
        <v>223</v>
      </c>
      <c r="O30" s="26">
        <f>IF(IFERROR(INDEX(FR_tracker[First Board Approval],MATCH(import[[#This Row],[Funding Request]],FR_tracker[FR Name],0)),"-")=0,"-",IFERROR(INDEX(FR_tracker[First Board Approval],MATCH(import[[#This Row],[Funding Request]],FR_tracker[FR Name],0)),"-"))</f>
        <v>44488</v>
      </c>
    </row>
    <row r="31" spans="1:15" x14ac:dyDescent="0.25">
      <c r="A31" s="7" t="s">
        <v>15</v>
      </c>
      <c r="B31" s="7" t="s">
        <v>24</v>
      </c>
      <c r="C31" s="7" t="s">
        <v>58</v>
      </c>
      <c r="D31" s="7" t="s">
        <v>160</v>
      </c>
      <c r="E31" s="7">
        <v>2300000</v>
      </c>
      <c r="F31" s="7">
        <v>2300000</v>
      </c>
      <c r="G31" s="7">
        <v>2300000</v>
      </c>
      <c r="H31" s="39">
        <v>2300000</v>
      </c>
      <c r="I31" s="7">
        <v>2300000</v>
      </c>
      <c r="J31" s="7" t="s">
        <v>216</v>
      </c>
      <c r="K31" s="7" t="s">
        <v>217</v>
      </c>
      <c r="L31" s="7" t="s">
        <v>163</v>
      </c>
      <c r="M31" s="7" t="s">
        <v>223</v>
      </c>
      <c r="O31" s="26">
        <f>IF(IFERROR(INDEX(FR_tracker[First Board Approval],MATCH(import[[#This Row],[Funding Request]],FR_tracker[FR Name],0)),"-")=0,"-",IFERROR(INDEX(FR_tracker[First Board Approval],MATCH(import[[#This Row],[Funding Request]],FR_tracker[FR Name],0)),"-"))</f>
        <v>44488</v>
      </c>
    </row>
    <row r="32" spans="1:15" x14ac:dyDescent="0.25">
      <c r="A32" s="7" t="s">
        <v>15</v>
      </c>
      <c r="B32" s="7" t="s">
        <v>8</v>
      </c>
      <c r="C32" s="7" t="s">
        <v>56</v>
      </c>
      <c r="D32" s="7" t="s">
        <v>160</v>
      </c>
      <c r="E32" s="7">
        <v>10000000</v>
      </c>
      <c r="F32" s="7">
        <v>9999979</v>
      </c>
      <c r="G32" s="7">
        <v>9999979</v>
      </c>
      <c r="H32" s="7">
        <v>9999979</v>
      </c>
      <c r="I32" s="7">
        <v>9999979</v>
      </c>
      <c r="J32" s="7" t="s">
        <v>161</v>
      </c>
      <c r="K32" s="7" t="s">
        <v>177</v>
      </c>
      <c r="L32" s="7" t="s">
        <v>163</v>
      </c>
      <c r="M32" s="7" t="s">
        <v>223</v>
      </c>
      <c r="O32" s="26">
        <f>IF(IFERROR(INDEX(FR_tracker[First Board Approval],MATCH(import[[#This Row],[Funding Request]],FR_tracker[FR Name],0)),"-")=0,"-",IFERROR(INDEX(FR_tracker[First Board Approval],MATCH(import[[#This Row],[Funding Request]],FR_tracker[FR Name],0)),"-"))</f>
        <v>44162</v>
      </c>
    </row>
    <row r="33" spans="1:15" x14ac:dyDescent="0.25">
      <c r="A33" s="7" t="s">
        <v>34</v>
      </c>
      <c r="B33" s="7" t="s">
        <v>6</v>
      </c>
      <c r="C33" s="7" t="s">
        <v>57</v>
      </c>
      <c r="D33" s="7" t="s">
        <v>160</v>
      </c>
      <c r="E33" s="7">
        <v>1000000</v>
      </c>
      <c r="F33" s="7">
        <v>1000000</v>
      </c>
      <c r="G33" s="7">
        <v>1000000</v>
      </c>
      <c r="H33" s="7">
        <v>1000000</v>
      </c>
      <c r="I33" s="7">
        <v>1000000</v>
      </c>
      <c r="J33" s="7" t="s">
        <v>406</v>
      </c>
      <c r="K33" s="7" t="s">
        <v>218</v>
      </c>
      <c r="L33" s="7" t="s">
        <v>163</v>
      </c>
      <c r="M33" s="7" t="s">
        <v>223</v>
      </c>
      <c r="O33" s="26">
        <f>IF(IFERROR(INDEX(FR_tracker[First Board Approval],MATCH(import[[#This Row],[Funding Request]],FR_tracker[FR Name],0)),"-")=0,"-",IFERROR(INDEX(FR_tracker[First Board Approval],MATCH(import[[#This Row],[Funding Request]],FR_tracker[FR Name],0)),"-"))</f>
        <v>44524</v>
      </c>
    </row>
    <row r="34" spans="1:15" x14ac:dyDescent="0.25">
      <c r="A34" s="7" t="s">
        <v>34</v>
      </c>
      <c r="B34" s="7" t="s">
        <v>24</v>
      </c>
      <c r="C34" s="7" t="s">
        <v>58</v>
      </c>
      <c r="D34" s="7" t="s">
        <v>160</v>
      </c>
      <c r="E34" s="7">
        <v>900000</v>
      </c>
      <c r="F34" s="7">
        <v>900000</v>
      </c>
      <c r="G34" s="7">
        <v>900000</v>
      </c>
      <c r="H34" s="7">
        <v>900000</v>
      </c>
      <c r="I34" s="7">
        <v>900000</v>
      </c>
      <c r="J34" s="7" t="s">
        <v>406</v>
      </c>
      <c r="K34" s="7" t="s">
        <v>218</v>
      </c>
      <c r="L34" s="7" t="s">
        <v>163</v>
      </c>
      <c r="M34" s="7" t="s">
        <v>223</v>
      </c>
      <c r="O34" s="26">
        <f>IF(IFERROR(INDEX(FR_tracker[First Board Approval],MATCH(import[[#This Row],[Funding Request]],FR_tracker[FR Name],0)),"-")=0,"-",IFERROR(INDEX(FR_tracker[First Board Approval],MATCH(import[[#This Row],[Funding Request]],FR_tracker[FR Name],0)),"-"))</f>
        <v>44524</v>
      </c>
    </row>
    <row r="35" spans="1:15" x14ac:dyDescent="0.25">
      <c r="A35" s="7" t="s">
        <v>35</v>
      </c>
      <c r="B35" s="7" t="s">
        <v>6</v>
      </c>
      <c r="C35" s="7" t="s">
        <v>59</v>
      </c>
      <c r="D35" s="7" t="s">
        <v>160</v>
      </c>
      <c r="E35" s="7">
        <v>4400000</v>
      </c>
      <c r="F35" s="7">
        <v>4400000</v>
      </c>
      <c r="G35" s="7">
        <v>4400000</v>
      </c>
      <c r="H35" s="7">
        <v>4400000</v>
      </c>
      <c r="I35" s="7">
        <v>4400000</v>
      </c>
      <c r="J35" s="7" t="s">
        <v>203</v>
      </c>
      <c r="K35" s="7" t="s">
        <v>178</v>
      </c>
      <c r="L35" s="7" t="s">
        <v>163</v>
      </c>
      <c r="M35" s="7" t="s">
        <v>223</v>
      </c>
      <c r="O35" s="26">
        <f>IF(IFERROR(INDEX(FR_tracker[First Board Approval],MATCH(import[[#This Row],[Funding Request]],FR_tracker[FR Name],0)),"-")=0,"-",IFERROR(INDEX(FR_tracker[First Board Approval],MATCH(import[[#This Row],[Funding Request]],FR_tracker[FR Name],0)),"-"))</f>
        <v>44335</v>
      </c>
    </row>
    <row r="36" spans="1:15" x14ac:dyDescent="0.25">
      <c r="A36" s="7" t="s">
        <v>35</v>
      </c>
      <c r="B36" s="7" t="s">
        <v>6</v>
      </c>
      <c r="C36" s="7" t="s">
        <v>57</v>
      </c>
      <c r="D36" s="7" t="s">
        <v>160</v>
      </c>
      <c r="E36" s="7">
        <v>10000000</v>
      </c>
      <c r="F36" s="7">
        <v>10000000</v>
      </c>
      <c r="G36" s="7">
        <v>10000000</v>
      </c>
      <c r="H36" s="7">
        <v>10000000</v>
      </c>
      <c r="I36" s="7">
        <v>10000000</v>
      </c>
      <c r="J36" s="7" t="s">
        <v>203</v>
      </c>
      <c r="K36" s="7" t="s">
        <v>178</v>
      </c>
      <c r="L36" s="7" t="s">
        <v>163</v>
      </c>
      <c r="M36" s="7" t="s">
        <v>223</v>
      </c>
      <c r="O36" s="26">
        <f>IF(IFERROR(INDEX(FR_tracker[First Board Approval],MATCH(import[[#This Row],[Funding Request]],FR_tracker[FR Name],0)),"-")=0,"-",IFERROR(INDEX(FR_tracker[First Board Approval],MATCH(import[[#This Row],[Funding Request]],FR_tracker[FR Name],0)),"-"))</f>
        <v>44335</v>
      </c>
    </row>
    <row r="37" spans="1:15" x14ac:dyDescent="0.25">
      <c r="A37" s="7" t="s">
        <v>35</v>
      </c>
      <c r="B37" s="7" t="s">
        <v>24</v>
      </c>
      <c r="C37" s="7" t="s">
        <v>58</v>
      </c>
      <c r="D37" s="7" t="s">
        <v>160</v>
      </c>
      <c r="E37" s="7">
        <v>3800000</v>
      </c>
      <c r="F37" s="7">
        <v>3800000</v>
      </c>
      <c r="G37" s="7">
        <v>3800000</v>
      </c>
      <c r="H37" s="7">
        <v>3800000</v>
      </c>
      <c r="I37" s="7">
        <v>3800000</v>
      </c>
      <c r="J37" s="7" t="s">
        <v>203</v>
      </c>
      <c r="K37" s="7" t="s">
        <v>178</v>
      </c>
      <c r="L37" s="7" t="s">
        <v>163</v>
      </c>
      <c r="M37" s="7" t="s">
        <v>223</v>
      </c>
      <c r="O37" s="26">
        <f>IF(IFERROR(INDEX(FR_tracker[First Board Approval],MATCH(import[[#This Row],[Funding Request]],FR_tracker[FR Name],0)),"-")=0,"-",IFERROR(INDEX(FR_tracker[First Board Approval],MATCH(import[[#This Row],[Funding Request]],FR_tracker[FR Name],0)),"-"))</f>
        <v>44335</v>
      </c>
    </row>
    <row r="38" spans="1:15" x14ac:dyDescent="0.25">
      <c r="A38" s="7" t="s">
        <v>35</v>
      </c>
      <c r="B38" s="7" t="s">
        <v>8</v>
      </c>
      <c r="C38" s="7" t="s">
        <v>56</v>
      </c>
      <c r="D38" s="7" t="s">
        <v>160</v>
      </c>
      <c r="E38" s="7">
        <v>8000000</v>
      </c>
      <c r="F38" s="7">
        <v>8000000</v>
      </c>
      <c r="G38" s="7">
        <v>8000000</v>
      </c>
      <c r="H38" s="7">
        <v>8000000</v>
      </c>
      <c r="I38" s="7">
        <v>8000000</v>
      </c>
      <c r="J38" s="7" t="s">
        <v>203</v>
      </c>
      <c r="K38" s="7" t="s">
        <v>178</v>
      </c>
      <c r="L38" s="7" t="s">
        <v>163</v>
      </c>
      <c r="M38" s="7" t="s">
        <v>223</v>
      </c>
      <c r="O38" s="26">
        <f>IF(IFERROR(INDEX(FR_tracker[First Board Approval],MATCH(import[[#This Row],[Funding Request]],FR_tracker[FR Name],0)),"-")=0,"-",IFERROR(INDEX(FR_tracker[First Board Approval],MATCH(import[[#This Row],[Funding Request]],FR_tracker[FR Name],0)),"-"))</f>
        <v>44335</v>
      </c>
    </row>
    <row r="39" spans="1:15" x14ac:dyDescent="0.25">
      <c r="A39" s="7" t="s">
        <v>16</v>
      </c>
      <c r="B39" s="7" t="s">
        <v>24</v>
      </c>
      <c r="C39" s="7" t="s">
        <v>58</v>
      </c>
      <c r="D39" s="7" t="s">
        <v>160</v>
      </c>
      <c r="E39" s="7">
        <v>1000000</v>
      </c>
      <c r="F39" s="7">
        <v>1000000</v>
      </c>
      <c r="G39" s="7">
        <v>1000000</v>
      </c>
      <c r="H39" s="7">
        <v>1000000</v>
      </c>
      <c r="I39" s="7">
        <v>1000000</v>
      </c>
      <c r="J39" s="7" t="s">
        <v>161</v>
      </c>
      <c r="K39" s="7" t="s">
        <v>179</v>
      </c>
      <c r="L39" s="7" t="s">
        <v>163</v>
      </c>
      <c r="M39" s="7" t="s">
        <v>223</v>
      </c>
      <c r="O39" s="26">
        <f>IF(IFERROR(INDEX(FR_tracker[First Board Approval],MATCH(import[[#This Row],[Funding Request]],FR_tracker[FR Name],0)),"-")=0,"-",IFERROR(INDEX(FR_tracker[First Board Approval],MATCH(import[[#This Row],[Funding Request]],FR_tracker[FR Name],0)),"-"))</f>
        <v>44162</v>
      </c>
    </row>
    <row r="40" spans="1:15" x14ac:dyDescent="0.25">
      <c r="A40" s="7" t="s">
        <v>36</v>
      </c>
      <c r="B40" s="7" t="s">
        <v>6</v>
      </c>
      <c r="C40" s="7" t="s">
        <v>59</v>
      </c>
      <c r="D40" s="7" t="s">
        <v>160</v>
      </c>
      <c r="E40" s="7">
        <v>1800000</v>
      </c>
      <c r="F40" s="7">
        <v>1800000</v>
      </c>
      <c r="G40" s="7">
        <v>1800000</v>
      </c>
      <c r="H40" s="7">
        <v>1800000</v>
      </c>
      <c r="I40" s="7">
        <v>1800000</v>
      </c>
      <c r="J40" s="7" t="s">
        <v>203</v>
      </c>
      <c r="K40" s="7" t="s">
        <v>180</v>
      </c>
      <c r="L40" s="7" t="s">
        <v>163</v>
      </c>
      <c r="M40" s="7" t="s">
        <v>223</v>
      </c>
      <c r="O40" s="26">
        <f>IF(IFERROR(INDEX(FR_tracker[First Board Approval],MATCH(import[[#This Row],[Funding Request]],FR_tracker[FR Name],0)),"-")=0,"-",IFERROR(INDEX(FR_tracker[First Board Approval],MATCH(import[[#This Row],[Funding Request]],FR_tracker[FR Name],0)),"-"))</f>
        <v>44335</v>
      </c>
    </row>
    <row r="41" spans="1:15" x14ac:dyDescent="0.25">
      <c r="A41" s="7" t="s">
        <v>36</v>
      </c>
      <c r="B41" s="7" t="s">
        <v>6</v>
      </c>
      <c r="C41" s="7" t="s">
        <v>62</v>
      </c>
      <c r="D41" s="7" t="s">
        <v>160</v>
      </c>
      <c r="E41" s="7">
        <v>2000000</v>
      </c>
      <c r="F41" s="7">
        <v>2000000</v>
      </c>
      <c r="G41" s="7">
        <v>2000000</v>
      </c>
      <c r="H41" s="7">
        <v>2000000</v>
      </c>
      <c r="I41" s="7">
        <v>2000000</v>
      </c>
      <c r="J41" s="7" t="s">
        <v>203</v>
      </c>
      <c r="K41" s="7" t="s">
        <v>180</v>
      </c>
      <c r="L41" s="7" t="s">
        <v>163</v>
      </c>
      <c r="M41" s="7" t="s">
        <v>223</v>
      </c>
      <c r="O41" s="26">
        <f>IF(IFERROR(INDEX(FR_tracker[First Board Approval],MATCH(import[[#This Row],[Funding Request]],FR_tracker[FR Name],0)),"-")=0,"-",IFERROR(INDEX(FR_tracker[First Board Approval],MATCH(import[[#This Row],[Funding Request]],FR_tracker[FR Name],0)),"-"))</f>
        <v>44335</v>
      </c>
    </row>
    <row r="42" spans="1:15" x14ac:dyDescent="0.25">
      <c r="A42" s="7" t="s">
        <v>17</v>
      </c>
      <c r="B42" s="7" t="s">
        <v>6</v>
      </c>
      <c r="C42" s="7" t="s">
        <v>59</v>
      </c>
      <c r="D42" s="7" t="s">
        <v>160</v>
      </c>
      <c r="E42" s="7">
        <v>6400000</v>
      </c>
      <c r="F42" s="7">
        <v>6400000</v>
      </c>
      <c r="G42" s="7">
        <v>6400000</v>
      </c>
      <c r="H42" s="7">
        <v>6400000</v>
      </c>
      <c r="I42" s="7">
        <v>6400000</v>
      </c>
      <c r="J42" s="7" t="s">
        <v>161</v>
      </c>
      <c r="K42" s="7" t="s">
        <v>181</v>
      </c>
      <c r="L42" s="7" t="s">
        <v>163</v>
      </c>
      <c r="M42" s="7" t="s">
        <v>223</v>
      </c>
      <c r="O42" s="26">
        <f>IF(IFERROR(INDEX(FR_tracker[First Board Approval],MATCH(import[[#This Row],[Funding Request]],FR_tracker[FR Name],0)),"-")=0,"-",IFERROR(INDEX(FR_tracker[First Board Approval],MATCH(import[[#This Row],[Funding Request]],FR_tracker[FR Name],0)),"-"))</f>
        <v>44125</v>
      </c>
    </row>
    <row r="43" spans="1:15" x14ac:dyDescent="0.25">
      <c r="A43" s="7" t="s">
        <v>17</v>
      </c>
      <c r="B43" s="7" t="s">
        <v>6</v>
      </c>
      <c r="C43" s="7" t="s">
        <v>63</v>
      </c>
      <c r="D43" s="7" t="s">
        <v>160</v>
      </c>
      <c r="E43" s="7">
        <v>2500000</v>
      </c>
      <c r="F43" s="7">
        <v>2500000</v>
      </c>
      <c r="G43" s="7">
        <v>2500000</v>
      </c>
      <c r="H43" s="7">
        <v>2500000</v>
      </c>
      <c r="I43" s="7">
        <v>2500000</v>
      </c>
      <c r="J43" s="7" t="s">
        <v>161</v>
      </c>
      <c r="K43" s="7" t="s">
        <v>181</v>
      </c>
      <c r="L43" s="7" t="s">
        <v>163</v>
      </c>
      <c r="M43" s="7" t="s">
        <v>223</v>
      </c>
      <c r="O43" s="26">
        <f>IF(IFERROR(INDEX(FR_tracker[First Board Approval],MATCH(import[[#This Row],[Funding Request]],FR_tracker[FR Name],0)),"-")=0,"-",IFERROR(INDEX(FR_tracker[First Board Approval],MATCH(import[[#This Row],[Funding Request]],FR_tracker[FR Name],0)),"-"))</f>
        <v>44125</v>
      </c>
    </row>
    <row r="44" spans="1:15" x14ac:dyDescent="0.25">
      <c r="A44" s="7" t="s">
        <v>17</v>
      </c>
      <c r="B44" s="7" t="s">
        <v>6</v>
      </c>
      <c r="C44" s="7" t="s">
        <v>62</v>
      </c>
      <c r="D44" s="7" t="s">
        <v>160</v>
      </c>
      <c r="E44" s="7">
        <v>2000000</v>
      </c>
      <c r="F44" s="7">
        <v>2000000</v>
      </c>
      <c r="G44" s="7">
        <v>2000000</v>
      </c>
      <c r="H44" s="7">
        <v>2000000</v>
      </c>
      <c r="I44" s="7">
        <v>2000000</v>
      </c>
      <c r="J44" s="7" t="s">
        <v>161</v>
      </c>
      <c r="K44" s="7" t="s">
        <v>181</v>
      </c>
      <c r="L44" s="7" t="s">
        <v>163</v>
      </c>
      <c r="M44" s="7" t="s">
        <v>223</v>
      </c>
      <c r="O44" s="26">
        <f>IF(IFERROR(INDEX(FR_tracker[First Board Approval],MATCH(import[[#This Row],[Funding Request]],FR_tracker[FR Name],0)),"-")=0,"-",IFERROR(INDEX(FR_tracker[First Board Approval],MATCH(import[[#This Row],[Funding Request]],FR_tracker[FR Name],0)),"-"))</f>
        <v>44125</v>
      </c>
    </row>
    <row r="45" spans="1:15" x14ac:dyDescent="0.25">
      <c r="A45" s="7" t="s">
        <v>37</v>
      </c>
      <c r="B45" s="7" t="s">
        <v>8</v>
      </c>
      <c r="C45" s="7" t="s">
        <v>56</v>
      </c>
      <c r="D45" s="7" t="s">
        <v>52</v>
      </c>
      <c r="E45" s="7">
        <v>1813300</v>
      </c>
      <c r="F45" s="7">
        <v>1813300</v>
      </c>
      <c r="G45" s="7">
        <v>1813300</v>
      </c>
      <c r="H45" s="7">
        <v>1813300</v>
      </c>
      <c r="I45" s="7">
        <v>1813300</v>
      </c>
      <c r="J45" s="7" t="s">
        <v>169</v>
      </c>
      <c r="K45" s="7" t="s">
        <v>204</v>
      </c>
      <c r="L45" s="7" t="s">
        <v>163</v>
      </c>
      <c r="M45" s="7" t="s">
        <v>223</v>
      </c>
      <c r="O45" s="26">
        <f>IF(IFERROR(INDEX(FR_tracker[First Board Approval],MATCH(import[[#This Row],[Funding Request]],FR_tracker[FR Name],0)),"-")=0,"-",IFERROR(INDEX(FR_tracker[First Board Approval],MATCH(import[[#This Row],[Funding Request]],FR_tracker[FR Name],0)),"-"))</f>
        <v>44182</v>
      </c>
    </row>
    <row r="46" spans="1:15" x14ac:dyDescent="0.25">
      <c r="A46" s="7" t="s">
        <v>38</v>
      </c>
      <c r="B46" s="7" t="s">
        <v>6</v>
      </c>
      <c r="C46" s="7" t="s">
        <v>59</v>
      </c>
      <c r="D46" s="7" t="s">
        <v>160</v>
      </c>
      <c r="E46" s="7">
        <v>7000000</v>
      </c>
      <c r="F46" s="7">
        <v>7000000</v>
      </c>
      <c r="G46" s="7">
        <v>7000000</v>
      </c>
      <c r="H46" s="7">
        <v>7000000</v>
      </c>
      <c r="I46" s="7">
        <v>7000000</v>
      </c>
      <c r="J46" s="7" t="s">
        <v>165</v>
      </c>
      <c r="K46" s="7" t="s">
        <v>182</v>
      </c>
      <c r="L46" s="7" t="s">
        <v>163</v>
      </c>
      <c r="M46" s="7" t="s">
        <v>223</v>
      </c>
      <c r="O46" s="26">
        <f>IF(IFERROR(INDEX(FR_tracker[First Board Approval],MATCH(import[[#This Row],[Funding Request]],FR_tracker[FR Name],0)),"-")=0,"-",IFERROR(INDEX(FR_tracker[First Board Approval],MATCH(import[[#This Row],[Funding Request]],FR_tracker[FR Name],0)),"-"))</f>
        <v>44175</v>
      </c>
    </row>
    <row r="47" spans="1:15" x14ac:dyDescent="0.25">
      <c r="A47" s="7" t="s">
        <v>38</v>
      </c>
      <c r="B47" s="7" t="s">
        <v>6</v>
      </c>
      <c r="C47" s="7" t="s">
        <v>63</v>
      </c>
      <c r="D47" s="7" t="s">
        <v>160</v>
      </c>
      <c r="E47" s="7">
        <v>2500000</v>
      </c>
      <c r="F47" s="7">
        <v>2500000</v>
      </c>
      <c r="G47" s="7">
        <v>2500000</v>
      </c>
      <c r="H47" s="7">
        <v>2500000</v>
      </c>
      <c r="I47" s="7">
        <v>2500000</v>
      </c>
      <c r="J47" s="7" t="s">
        <v>165</v>
      </c>
      <c r="K47" s="7" t="s">
        <v>182</v>
      </c>
      <c r="L47" s="7" t="s">
        <v>163</v>
      </c>
      <c r="M47" s="7" t="s">
        <v>223</v>
      </c>
      <c r="O47" s="26">
        <f>IF(IFERROR(INDEX(FR_tracker[First Board Approval],MATCH(import[[#This Row],[Funding Request]],FR_tracker[FR Name],0)),"-")=0,"-",IFERROR(INDEX(FR_tracker[First Board Approval],MATCH(import[[#This Row],[Funding Request]],FR_tracker[FR Name],0)),"-"))</f>
        <v>44175</v>
      </c>
    </row>
    <row r="48" spans="1:15" x14ac:dyDescent="0.25">
      <c r="A48" s="7" t="s">
        <v>38</v>
      </c>
      <c r="B48" s="7" t="s">
        <v>6</v>
      </c>
      <c r="C48" s="7" t="s">
        <v>61</v>
      </c>
      <c r="D48" s="7" t="s">
        <v>160</v>
      </c>
      <c r="E48" s="7">
        <v>2900000</v>
      </c>
      <c r="F48" s="7">
        <v>2900000</v>
      </c>
      <c r="G48" s="7">
        <v>2900000</v>
      </c>
      <c r="H48" s="7">
        <v>2900000</v>
      </c>
      <c r="I48" s="7">
        <v>2900000</v>
      </c>
      <c r="J48" s="7" t="s">
        <v>165</v>
      </c>
      <c r="K48" s="7" t="s">
        <v>182</v>
      </c>
      <c r="L48" s="7" t="s">
        <v>163</v>
      </c>
      <c r="M48" s="7" t="s">
        <v>223</v>
      </c>
      <c r="O48" s="26">
        <f>IF(IFERROR(INDEX(FR_tracker[First Board Approval],MATCH(import[[#This Row],[Funding Request]],FR_tracker[FR Name],0)),"-")=0,"-",IFERROR(INDEX(FR_tracker[First Board Approval],MATCH(import[[#This Row],[Funding Request]],FR_tracker[FR Name],0)),"-"))</f>
        <v>44175</v>
      </c>
    </row>
    <row r="49" spans="1:15" x14ac:dyDescent="0.25">
      <c r="A49" s="7" t="s">
        <v>38</v>
      </c>
      <c r="B49" s="7" t="s">
        <v>24</v>
      </c>
      <c r="C49" s="7" t="s">
        <v>58</v>
      </c>
      <c r="D49" s="7" t="s">
        <v>160</v>
      </c>
      <c r="E49" s="7">
        <v>4000000</v>
      </c>
      <c r="F49" s="7">
        <v>4000000</v>
      </c>
      <c r="G49" s="7">
        <v>4000000</v>
      </c>
      <c r="H49" s="7">
        <v>4000000</v>
      </c>
      <c r="I49" s="7">
        <v>4000000</v>
      </c>
      <c r="J49" s="7" t="s">
        <v>165</v>
      </c>
      <c r="K49" s="7" t="s">
        <v>182</v>
      </c>
      <c r="L49" s="7" t="s">
        <v>163</v>
      </c>
      <c r="M49" s="7" t="s">
        <v>223</v>
      </c>
      <c r="O49" s="26">
        <f>IF(IFERROR(INDEX(FR_tracker[First Board Approval],MATCH(import[[#This Row],[Funding Request]],FR_tracker[FR Name],0)),"-")=0,"-",IFERROR(INDEX(FR_tracker[First Board Approval],MATCH(import[[#This Row],[Funding Request]],FR_tracker[FR Name],0)),"-"))</f>
        <v>44175</v>
      </c>
    </row>
    <row r="50" spans="1:15" x14ac:dyDescent="0.25">
      <c r="A50" s="7" t="s">
        <v>38</v>
      </c>
      <c r="B50" s="7" t="s">
        <v>8</v>
      </c>
      <c r="C50" s="7" t="s">
        <v>56</v>
      </c>
      <c r="D50" s="7" t="s">
        <v>160</v>
      </c>
      <c r="E50" s="7">
        <v>6000000</v>
      </c>
      <c r="F50" s="7">
        <v>6000000</v>
      </c>
      <c r="G50" s="7">
        <v>6000000</v>
      </c>
      <c r="H50" s="7">
        <v>6000000</v>
      </c>
      <c r="I50" s="7">
        <v>6000000</v>
      </c>
      <c r="J50" s="7" t="s">
        <v>165</v>
      </c>
      <c r="K50" s="7" t="s">
        <v>182</v>
      </c>
      <c r="L50" s="7" t="s">
        <v>163</v>
      </c>
      <c r="M50" s="7" t="s">
        <v>223</v>
      </c>
      <c r="O50" s="26">
        <f>IF(IFERROR(INDEX(FR_tracker[First Board Approval],MATCH(import[[#This Row],[Funding Request]],FR_tracker[FR Name],0)),"-")=0,"-",IFERROR(INDEX(FR_tracker[First Board Approval],MATCH(import[[#This Row],[Funding Request]],FR_tracker[FR Name],0)),"-"))</f>
        <v>44175</v>
      </c>
    </row>
    <row r="51" spans="1:15" x14ac:dyDescent="0.25">
      <c r="A51" s="7" t="s">
        <v>18</v>
      </c>
      <c r="B51" s="7" t="s">
        <v>6</v>
      </c>
      <c r="C51" s="7" t="s">
        <v>57</v>
      </c>
      <c r="D51" s="7" t="s">
        <v>160</v>
      </c>
      <c r="E51" s="7">
        <v>6300000</v>
      </c>
      <c r="F51" s="7">
        <v>6300000</v>
      </c>
      <c r="G51" s="7">
        <v>6300000</v>
      </c>
      <c r="H51" s="7">
        <v>6300000</v>
      </c>
      <c r="I51" s="7">
        <v>6300000</v>
      </c>
      <c r="J51" s="7" t="s">
        <v>161</v>
      </c>
      <c r="K51" s="7" t="s">
        <v>183</v>
      </c>
      <c r="L51" s="7" t="s">
        <v>163</v>
      </c>
      <c r="M51" s="7" t="s">
        <v>223</v>
      </c>
      <c r="O51" s="26">
        <f>IF(IFERROR(INDEX(FR_tracker[First Board Approval],MATCH(import[[#This Row],[Funding Request]],FR_tracker[FR Name],0)),"-")=0,"-",IFERROR(INDEX(FR_tracker[First Board Approval],MATCH(import[[#This Row],[Funding Request]],FR_tracker[FR Name],0)),"-"))</f>
        <v>44175</v>
      </c>
    </row>
    <row r="52" spans="1:15" x14ac:dyDescent="0.25">
      <c r="A52" s="7" t="s">
        <v>18</v>
      </c>
      <c r="B52" s="7" t="s">
        <v>8</v>
      </c>
      <c r="C52" s="7" t="s">
        <v>56</v>
      </c>
      <c r="D52" s="7" t="s">
        <v>160</v>
      </c>
      <c r="E52" s="7">
        <v>6000000</v>
      </c>
      <c r="F52" s="7">
        <v>6000000</v>
      </c>
      <c r="G52" s="7">
        <v>6000000</v>
      </c>
      <c r="H52" s="7">
        <v>6000000</v>
      </c>
      <c r="I52" s="7">
        <v>6000000</v>
      </c>
      <c r="J52" s="7" t="s">
        <v>161</v>
      </c>
      <c r="K52" s="7" t="s">
        <v>183</v>
      </c>
      <c r="L52" s="7" t="s">
        <v>163</v>
      </c>
      <c r="M52" s="7" t="s">
        <v>223</v>
      </c>
      <c r="O52" s="26">
        <f>IF(IFERROR(INDEX(FR_tracker[First Board Approval],MATCH(import[[#This Row],[Funding Request]],FR_tracker[FR Name],0)),"-")=0,"-",IFERROR(INDEX(FR_tracker[First Board Approval],MATCH(import[[#This Row],[Funding Request]],FR_tracker[FR Name],0)),"-"))</f>
        <v>44175</v>
      </c>
    </row>
    <row r="53" spans="1:15" x14ac:dyDescent="0.25">
      <c r="A53" s="7" t="s">
        <v>19</v>
      </c>
      <c r="B53" s="7" t="s">
        <v>6</v>
      </c>
      <c r="C53" s="7" t="s">
        <v>59</v>
      </c>
      <c r="D53" s="7" t="s">
        <v>160</v>
      </c>
      <c r="E53" s="7">
        <v>1800000</v>
      </c>
      <c r="F53" s="7">
        <v>1800000</v>
      </c>
      <c r="G53" s="7">
        <v>1800000</v>
      </c>
      <c r="H53" s="7">
        <v>1800000</v>
      </c>
      <c r="I53" s="7">
        <v>1800000</v>
      </c>
      <c r="J53" s="7" t="s">
        <v>161</v>
      </c>
      <c r="K53" s="7" t="s">
        <v>184</v>
      </c>
      <c r="L53" s="7" t="s">
        <v>163</v>
      </c>
      <c r="M53" s="7" t="s">
        <v>223</v>
      </c>
      <c r="O53" s="26">
        <f>IF(IFERROR(INDEX(FR_tracker[First Board Approval],MATCH(import[[#This Row],[Funding Request]],FR_tracker[FR Name],0)),"-")=0,"-",IFERROR(INDEX(FR_tracker[First Board Approval],MATCH(import[[#This Row],[Funding Request]],FR_tracker[FR Name],0)),"-"))</f>
        <v>44125</v>
      </c>
    </row>
    <row r="54" spans="1:15" x14ac:dyDescent="0.25">
      <c r="A54" s="7" t="s">
        <v>39</v>
      </c>
      <c r="B54" s="7" t="s">
        <v>24</v>
      </c>
      <c r="C54" s="7" t="s">
        <v>58</v>
      </c>
      <c r="D54" s="7" t="s">
        <v>160</v>
      </c>
      <c r="E54" s="7">
        <v>1100000</v>
      </c>
      <c r="F54" s="7">
        <v>1100000</v>
      </c>
      <c r="G54" s="7">
        <v>1100000</v>
      </c>
      <c r="H54" s="7">
        <v>1100000</v>
      </c>
      <c r="I54" s="7">
        <v>1100000</v>
      </c>
      <c r="J54" s="7" t="s">
        <v>203</v>
      </c>
      <c r="K54" s="7" t="s">
        <v>219</v>
      </c>
      <c r="L54" s="7" t="s">
        <v>163</v>
      </c>
      <c r="M54" s="7" t="s">
        <v>223</v>
      </c>
      <c r="O54" s="26">
        <f>IF(IFERROR(INDEX(FR_tracker[First Board Approval],MATCH(import[[#This Row],[Funding Request]],FR_tracker[FR Name],0)),"-")=0,"-",IFERROR(INDEX(FR_tracker[First Board Approval],MATCH(import[[#This Row],[Funding Request]],FR_tracker[FR Name],0)),"-"))</f>
        <v>44260</v>
      </c>
    </row>
    <row r="55" spans="1:15" x14ac:dyDescent="0.25">
      <c r="A55" s="7" t="s">
        <v>40</v>
      </c>
      <c r="B55" s="7" t="s">
        <v>8</v>
      </c>
      <c r="C55" s="7" t="s">
        <v>56</v>
      </c>
      <c r="D55" s="7" t="s">
        <v>52</v>
      </c>
      <c r="E55" s="7">
        <v>1813300</v>
      </c>
      <c r="F55" s="7">
        <v>1813300</v>
      </c>
      <c r="G55" s="7">
        <v>0</v>
      </c>
      <c r="H55" s="7">
        <v>1813300</v>
      </c>
      <c r="I55" s="7">
        <v>1813300</v>
      </c>
      <c r="J55" s="7" t="s">
        <v>406</v>
      </c>
      <c r="K55" s="7" t="s">
        <v>373</v>
      </c>
      <c r="L55" s="7" t="s">
        <v>163</v>
      </c>
      <c r="M55" s="7" t="s">
        <v>223</v>
      </c>
      <c r="O55" s="26">
        <f>IF(IFERROR(INDEX(FR_tracker[First Board Approval],MATCH(import[[#This Row],[Funding Request]],FR_tracker[FR Name],0)),"-")=0,"-",IFERROR(INDEX(FR_tracker[First Board Approval],MATCH(import[[#This Row],[Funding Request]],FR_tracker[FR Name],0)),"-"))</f>
        <v>44524</v>
      </c>
    </row>
    <row r="56" spans="1:15" x14ac:dyDescent="0.25">
      <c r="A56" s="7" t="s">
        <v>20</v>
      </c>
      <c r="B56" s="7" t="s">
        <v>6</v>
      </c>
      <c r="C56" s="7" t="s">
        <v>61</v>
      </c>
      <c r="D56" s="7" t="s">
        <v>160</v>
      </c>
      <c r="E56" s="7">
        <v>2900000</v>
      </c>
      <c r="F56" s="7">
        <v>2900000</v>
      </c>
      <c r="G56" s="7">
        <v>2900000</v>
      </c>
      <c r="H56" s="7">
        <v>2900000</v>
      </c>
      <c r="I56" s="7">
        <v>2900000</v>
      </c>
      <c r="J56" s="7" t="s">
        <v>161</v>
      </c>
      <c r="K56" s="7" t="s">
        <v>185</v>
      </c>
      <c r="L56" s="7" t="s">
        <v>163</v>
      </c>
      <c r="M56" s="7" t="s">
        <v>223</v>
      </c>
      <c r="O56" s="26">
        <f>IF(IFERROR(INDEX(FR_tracker[First Board Approval],MATCH(import[[#This Row],[Funding Request]],FR_tracker[FR Name],0)),"-")=0,"-",IFERROR(INDEX(FR_tracker[First Board Approval],MATCH(import[[#This Row],[Funding Request]],FR_tracker[FR Name],0)),"-"))</f>
        <v>44162</v>
      </c>
    </row>
    <row r="57" spans="1:15" x14ac:dyDescent="0.25">
      <c r="A57" s="7" t="s">
        <v>20</v>
      </c>
      <c r="B57" s="7" t="s">
        <v>8</v>
      </c>
      <c r="C57" s="7" t="s">
        <v>56</v>
      </c>
      <c r="D57" s="7" t="s">
        <v>160</v>
      </c>
      <c r="E57" s="7">
        <v>10000000</v>
      </c>
      <c r="F57" s="7">
        <v>10000000</v>
      </c>
      <c r="G57" s="7">
        <v>10000000</v>
      </c>
      <c r="H57" s="7">
        <v>10000000</v>
      </c>
      <c r="I57" s="7">
        <v>10000000</v>
      </c>
      <c r="J57" s="7" t="s">
        <v>161</v>
      </c>
      <c r="K57" s="7" t="s">
        <v>185</v>
      </c>
      <c r="L57" s="7" t="s">
        <v>163</v>
      </c>
      <c r="M57" s="7" t="s">
        <v>223</v>
      </c>
      <c r="O57" s="26">
        <f>IF(IFERROR(INDEX(FR_tracker[First Board Approval],MATCH(import[[#This Row],[Funding Request]],FR_tracker[FR Name],0)),"-")=0,"-",IFERROR(INDEX(FR_tracker[First Board Approval],MATCH(import[[#This Row],[Funding Request]],FR_tracker[FR Name],0)),"-"))</f>
        <v>44162</v>
      </c>
    </row>
    <row r="58" spans="1:15" x14ac:dyDescent="0.25">
      <c r="A58" s="7" t="s">
        <v>41</v>
      </c>
      <c r="B58" s="7" t="s">
        <v>6</v>
      </c>
      <c r="C58" s="7" t="s">
        <v>57</v>
      </c>
      <c r="D58" s="7" t="s">
        <v>160</v>
      </c>
      <c r="E58" s="7">
        <v>2900000</v>
      </c>
      <c r="F58" s="7">
        <v>2900000</v>
      </c>
      <c r="G58" s="7">
        <v>2900000</v>
      </c>
      <c r="H58" s="7">
        <v>2900000</v>
      </c>
      <c r="I58" s="7">
        <v>2900000</v>
      </c>
      <c r="J58" s="7" t="s">
        <v>203</v>
      </c>
      <c r="K58" s="7" t="s">
        <v>187</v>
      </c>
      <c r="L58" s="7" t="s">
        <v>163</v>
      </c>
      <c r="M58" s="7" t="s">
        <v>223</v>
      </c>
      <c r="O58" s="26">
        <f>IF(IFERROR(INDEX(FR_tracker[First Board Approval],MATCH(import[[#This Row],[Funding Request]],FR_tracker[FR Name],0)),"-")=0,"-",IFERROR(INDEX(FR_tracker[First Board Approval],MATCH(import[[#This Row],[Funding Request]],FR_tracker[FR Name],0)),"-"))</f>
        <v>44187</v>
      </c>
    </row>
    <row r="59" spans="1:15" x14ac:dyDescent="0.25">
      <c r="A59" s="7" t="s">
        <v>41</v>
      </c>
      <c r="B59" s="7" t="s">
        <v>8</v>
      </c>
      <c r="C59" s="7" t="s">
        <v>56</v>
      </c>
      <c r="D59" s="7" t="s">
        <v>160</v>
      </c>
      <c r="E59" s="7">
        <v>6000000</v>
      </c>
      <c r="F59" s="7">
        <v>6000000</v>
      </c>
      <c r="G59" s="7">
        <v>6000000</v>
      </c>
      <c r="H59" s="7">
        <v>6000000</v>
      </c>
      <c r="I59" s="7">
        <v>6000000</v>
      </c>
      <c r="J59" s="7" t="s">
        <v>203</v>
      </c>
      <c r="K59" s="7" t="s">
        <v>213</v>
      </c>
      <c r="L59" s="7" t="s">
        <v>163</v>
      </c>
      <c r="M59" s="7" t="s">
        <v>223</v>
      </c>
      <c r="O59" s="26">
        <f>IF(IFERROR(INDEX(FR_tracker[First Board Approval],MATCH(import[[#This Row],[Funding Request]],FR_tracker[FR Name],0)),"-")=0,"-",IFERROR(INDEX(FR_tracker[First Board Approval],MATCH(import[[#This Row],[Funding Request]],FR_tracker[FR Name],0)),"-"))</f>
        <v>44390</v>
      </c>
    </row>
    <row r="60" spans="1:15" x14ac:dyDescent="0.25">
      <c r="A60" s="7" t="s">
        <v>21</v>
      </c>
      <c r="B60" s="7" t="s">
        <v>6</v>
      </c>
      <c r="C60" s="7" t="s">
        <v>57</v>
      </c>
      <c r="D60" s="7" t="s">
        <v>160</v>
      </c>
      <c r="E60" s="7">
        <v>1000000</v>
      </c>
      <c r="F60" s="7">
        <v>1000000</v>
      </c>
      <c r="G60" s="7">
        <v>1000000</v>
      </c>
      <c r="H60" s="7">
        <v>1000000</v>
      </c>
      <c r="I60" s="7">
        <v>1000000</v>
      </c>
      <c r="J60" s="7" t="s">
        <v>161</v>
      </c>
      <c r="K60" s="7" t="s">
        <v>188</v>
      </c>
      <c r="L60" s="7" t="s">
        <v>163</v>
      </c>
      <c r="M60" s="7" t="s">
        <v>223</v>
      </c>
      <c r="O60" s="26">
        <f>IF(IFERROR(INDEX(FR_tracker[First Board Approval],MATCH(import[[#This Row],[Funding Request]],FR_tracker[FR Name],0)),"-")=0,"-",IFERROR(INDEX(FR_tracker[First Board Approval],MATCH(import[[#This Row],[Funding Request]],FR_tracker[FR Name],0)),"-"))</f>
        <v>44125</v>
      </c>
    </row>
    <row r="61" spans="1:15" x14ac:dyDescent="0.25">
      <c r="A61" s="7" t="s">
        <v>21</v>
      </c>
      <c r="B61" s="7" t="s">
        <v>24</v>
      </c>
      <c r="C61" s="7" t="s">
        <v>58</v>
      </c>
      <c r="D61" s="7" t="s">
        <v>160</v>
      </c>
      <c r="E61" s="7">
        <v>1000000</v>
      </c>
      <c r="F61" s="7">
        <v>1000000</v>
      </c>
      <c r="G61" s="7">
        <v>1000000</v>
      </c>
      <c r="H61" s="7">
        <v>1000000</v>
      </c>
      <c r="I61" s="7">
        <v>1000000</v>
      </c>
      <c r="J61" s="7" t="s">
        <v>161</v>
      </c>
      <c r="K61" s="7" t="s">
        <v>188</v>
      </c>
      <c r="L61" s="7" t="s">
        <v>163</v>
      </c>
      <c r="M61" s="7" t="s">
        <v>223</v>
      </c>
      <c r="O61" s="26">
        <f>IF(IFERROR(INDEX(FR_tracker[First Board Approval],MATCH(import[[#This Row],[Funding Request]],FR_tracker[FR Name],0)),"-")=0,"-",IFERROR(INDEX(FR_tracker[First Board Approval],MATCH(import[[#This Row],[Funding Request]],FR_tracker[FR Name],0)),"-"))</f>
        <v>44125</v>
      </c>
    </row>
    <row r="62" spans="1:15" x14ac:dyDescent="0.25">
      <c r="A62" s="7" t="s">
        <v>21</v>
      </c>
      <c r="B62" s="7" t="s">
        <v>8</v>
      </c>
      <c r="C62" s="7" t="s">
        <v>56</v>
      </c>
      <c r="D62" s="7" t="s">
        <v>160</v>
      </c>
      <c r="E62" s="7">
        <v>10000000</v>
      </c>
      <c r="F62" s="7">
        <v>10000000</v>
      </c>
      <c r="G62" s="7">
        <v>10000000</v>
      </c>
      <c r="H62" s="7">
        <v>10000000</v>
      </c>
      <c r="I62" s="7">
        <v>10000000</v>
      </c>
      <c r="J62" s="7" t="s">
        <v>161</v>
      </c>
      <c r="K62" s="7" t="s">
        <v>189</v>
      </c>
      <c r="L62" s="7" t="s">
        <v>163</v>
      </c>
      <c r="M62" s="7" t="s">
        <v>223</v>
      </c>
      <c r="O62" s="26">
        <f>IF(IFERROR(INDEX(FR_tracker[First Board Approval],MATCH(import[[#This Row],[Funding Request]],FR_tracker[FR Name],0)),"-")=0,"-",IFERROR(INDEX(FR_tracker[First Board Approval],MATCH(import[[#This Row],[Funding Request]],FR_tracker[FR Name],0)),"-"))</f>
        <v>44125</v>
      </c>
    </row>
    <row r="63" spans="1:15" x14ac:dyDescent="0.25">
      <c r="A63" s="7" t="s">
        <v>42</v>
      </c>
      <c r="B63" s="7" t="s">
        <v>24</v>
      </c>
      <c r="C63" s="7" t="s">
        <v>60</v>
      </c>
      <c r="D63" s="7" t="s">
        <v>160</v>
      </c>
      <c r="E63" s="7">
        <v>2000000</v>
      </c>
      <c r="F63" s="7">
        <v>2000000</v>
      </c>
      <c r="G63" s="7">
        <v>2000000</v>
      </c>
      <c r="H63" s="7">
        <v>2000000</v>
      </c>
      <c r="I63" s="7">
        <v>2000000</v>
      </c>
      <c r="J63" s="7" t="s">
        <v>165</v>
      </c>
      <c r="K63" s="7" t="s">
        <v>190</v>
      </c>
      <c r="L63" s="7" t="s">
        <v>163</v>
      </c>
      <c r="M63" s="7" t="s">
        <v>223</v>
      </c>
      <c r="O63" s="26">
        <f>IF(IFERROR(INDEX(FR_tracker[First Board Approval],MATCH(import[[#This Row],[Funding Request]],FR_tracker[FR Name],0)),"-")=0,"-",IFERROR(INDEX(FR_tracker[First Board Approval],MATCH(import[[#This Row],[Funding Request]],FR_tracker[FR Name],0)),"-"))</f>
        <v>44299</v>
      </c>
    </row>
    <row r="64" spans="1:15" x14ac:dyDescent="0.25">
      <c r="A64" s="7" t="s">
        <v>43</v>
      </c>
      <c r="B64" s="7" t="s">
        <v>24</v>
      </c>
      <c r="C64" s="7" t="s">
        <v>58</v>
      </c>
      <c r="D64" s="7" t="s">
        <v>52</v>
      </c>
      <c r="E64" s="7">
        <v>1087980</v>
      </c>
      <c r="F64" s="7">
        <v>1087980</v>
      </c>
      <c r="G64" s="7">
        <v>1087980</v>
      </c>
      <c r="H64" s="7">
        <v>1087980</v>
      </c>
      <c r="I64" s="7">
        <v>1087980</v>
      </c>
      <c r="J64" s="7" t="s">
        <v>169</v>
      </c>
      <c r="K64" s="7" t="s">
        <v>205</v>
      </c>
      <c r="L64" s="7" t="s">
        <v>163</v>
      </c>
      <c r="M64" s="7" t="s">
        <v>223</v>
      </c>
      <c r="O64" s="26">
        <f>IF(IFERROR(INDEX(FR_tracker[First Board Approval],MATCH(import[[#This Row],[Funding Request]],FR_tracker[FR Name],0)),"-")=0,"-",IFERROR(INDEX(FR_tracker[First Board Approval],MATCH(import[[#This Row],[Funding Request]],FR_tracker[FR Name],0)),"-"))</f>
        <v>44187</v>
      </c>
    </row>
    <row r="65" spans="1:15" x14ac:dyDescent="0.25">
      <c r="A65" s="7" t="s">
        <v>44</v>
      </c>
      <c r="B65" s="7" t="s">
        <v>24</v>
      </c>
      <c r="C65" s="7" t="s">
        <v>58</v>
      </c>
      <c r="D65" s="7" t="s">
        <v>160</v>
      </c>
      <c r="E65" s="7">
        <v>1500000</v>
      </c>
      <c r="F65" s="7">
        <v>1500000</v>
      </c>
      <c r="G65" s="7">
        <v>1500000</v>
      </c>
      <c r="H65" s="7">
        <v>1500000</v>
      </c>
      <c r="I65" s="7">
        <v>1500000</v>
      </c>
      <c r="J65" s="7" t="s">
        <v>203</v>
      </c>
      <c r="K65" s="7" t="s">
        <v>214</v>
      </c>
      <c r="L65" s="7" t="s">
        <v>163</v>
      </c>
      <c r="M65" s="7" t="s">
        <v>223</v>
      </c>
      <c r="O65" s="26">
        <f>IF(IFERROR(INDEX(FR_tracker[First Board Approval],MATCH(import[[#This Row],[Funding Request]],FR_tracker[FR Name],0)),"-")=0,"-",IFERROR(INDEX(FR_tracker[First Board Approval],MATCH(import[[#This Row],[Funding Request]],FR_tracker[FR Name],0)),"-"))</f>
        <v>44335</v>
      </c>
    </row>
    <row r="66" spans="1:15" x14ac:dyDescent="0.25">
      <c r="A66" s="7" t="s">
        <v>45</v>
      </c>
      <c r="B66" s="7" t="s">
        <v>24</v>
      </c>
      <c r="C66" s="7" t="s">
        <v>58</v>
      </c>
      <c r="D66" s="7" t="s">
        <v>160</v>
      </c>
      <c r="E66" s="7">
        <v>4000000</v>
      </c>
      <c r="F66" s="7">
        <v>4000000</v>
      </c>
      <c r="G66" s="7">
        <v>4000000</v>
      </c>
      <c r="H66" s="7">
        <v>4000000</v>
      </c>
      <c r="I66" s="7">
        <v>4000000</v>
      </c>
      <c r="J66" s="7" t="s">
        <v>458</v>
      </c>
      <c r="K66" s="7" t="s">
        <v>282</v>
      </c>
      <c r="L66" s="7" t="s">
        <v>163</v>
      </c>
      <c r="M66" s="7" t="s">
        <v>223</v>
      </c>
      <c r="O66" s="26">
        <f>IF(IFERROR(INDEX(FR_tracker[First Board Approval],MATCH(import[[#This Row],[Funding Request]],FR_tracker[FR Name],0)),"-")=0,"-",IFERROR(INDEX(FR_tracker[First Board Approval],MATCH(import[[#This Row],[Funding Request]],FR_tracker[FR Name],0)),"-"))</f>
        <v>44679</v>
      </c>
    </row>
    <row r="67" spans="1:15" x14ac:dyDescent="0.25">
      <c r="A67" s="7" t="s">
        <v>45</v>
      </c>
      <c r="B67" s="7" t="s">
        <v>8</v>
      </c>
      <c r="C67" s="7" t="s">
        <v>56</v>
      </c>
      <c r="D67" s="7" t="s">
        <v>160</v>
      </c>
      <c r="E67" s="7">
        <v>6000000</v>
      </c>
      <c r="F67" s="7">
        <v>6000000</v>
      </c>
      <c r="G67" s="7">
        <v>6000000</v>
      </c>
      <c r="H67" s="7">
        <v>6000000</v>
      </c>
      <c r="I67" s="7">
        <v>6000000</v>
      </c>
      <c r="J67" s="7" t="s">
        <v>458</v>
      </c>
      <c r="K67" s="7" t="s">
        <v>282</v>
      </c>
      <c r="L67" s="7" t="s">
        <v>163</v>
      </c>
      <c r="M67" s="7" t="s">
        <v>223</v>
      </c>
      <c r="O67" s="26">
        <f>IF(IFERROR(INDEX(FR_tracker[First Board Approval],MATCH(import[[#This Row],[Funding Request]],FR_tracker[FR Name],0)),"-")=0,"-",IFERROR(INDEX(FR_tracker[First Board Approval],MATCH(import[[#This Row],[Funding Request]],FR_tracker[FR Name],0)),"-"))</f>
        <v>44679</v>
      </c>
    </row>
    <row r="68" spans="1:15" x14ac:dyDescent="0.25">
      <c r="A68" s="7" t="s">
        <v>46</v>
      </c>
      <c r="B68" s="7" t="s">
        <v>6</v>
      </c>
      <c r="C68" s="7" t="s">
        <v>59</v>
      </c>
      <c r="D68" s="7" t="s">
        <v>160</v>
      </c>
      <c r="E68" s="7">
        <v>10000000</v>
      </c>
      <c r="F68" s="7">
        <v>10000000</v>
      </c>
      <c r="G68" s="7">
        <v>10000000</v>
      </c>
      <c r="H68" s="7">
        <v>10000000</v>
      </c>
      <c r="I68" s="7">
        <v>10000000</v>
      </c>
      <c r="J68" s="7" t="s">
        <v>169</v>
      </c>
      <c r="K68" s="7" t="s">
        <v>191</v>
      </c>
      <c r="L68" s="7" t="s">
        <v>163</v>
      </c>
      <c r="M68" s="7" t="s">
        <v>223</v>
      </c>
      <c r="O68" s="26">
        <f>IF(IFERROR(INDEX(FR_tracker[First Board Approval],MATCH(import[[#This Row],[Funding Request]],FR_tracker[FR Name],0)),"-")=0,"-",IFERROR(INDEX(FR_tracker[First Board Approval],MATCH(import[[#This Row],[Funding Request]],FR_tracker[FR Name],0)),"-"))</f>
        <v>44175</v>
      </c>
    </row>
    <row r="69" spans="1:15" x14ac:dyDescent="0.25">
      <c r="A69" s="7" t="s">
        <v>46</v>
      </c>
      <c r="B69" s="7" t="s">
        <v>6</v>
      </c>
      <c r="C69" s="7" t="s">
        <v>61</v>
      </c>
      <c r="D69" s="7" t="s">
        <v>160</v>
      </c>
      <c r="E69" s="7">
        <v>2900000</v>
      </c>
      <c r="F69" s="7">
        <v>2900000</v>
      </c>
      <c r="G69" s="7">
        <v>2900000</v>
      </c>
      <c r="H69" s="7">
        <v>2900000</v>
      </c>
      <c r="I69" s="7">
        <v>2900000</v>
      </c>
      <c r="J69" s="7" t="s">
        <v>169</v>
      </c>
      <c r="K69" s="7" t="s">
        <v>191</v>
      </c>
      <c r="L69" s="7" t="s">
        <v>163</v>
      </c>
      <c r="M69" s="7" t="s">
        <v>223</v>
      </c>
      <c r="O69" s="26">
        <f>IF(IFERROR(INDEX(FR_tracker[First Board Approval],MATCH(import[[#This Row],[Funding Request]],FR_tracker[FR Name],0)),"-")=0,"-",IFERROR(INDEX(FR_tracker[First Board Approval],MATCH(import[[#This Row],[Funding Request]],FR_tracker[FR Name],0)),"-"))</f>
        <v>44175</v>
      </c>
    </row>
    <row r="70" spans="1:15" x14ac:dyDescent="0.25">
      <c r="A70" s="7" t="s">
        <v>46</v>
      </c>
      <c r="B70" s="7" t="s">
        <v>6</v>
      </c>
      <c r="C70" s="7" t="s">
        <v>62</v>
      </c>
      <c r="D70" s="7" t="s">
        <v>160</v>
      </c>
      <c r="E70" s="7">
        <v>2000000</v>
      </c>
      <c r="F70" s="7">
        <v>2000000</v>
      </c>
      <c r="G70" s="7">
        <v>2000000</v>
      </c>
      <c r="H70" s="7">
        <v>2000000</v>
      </c>
      <c r="I70" s="7">
        <v>2000000</v>
      </c>
      <c r="J70" s="7" t="s">
        <v>169</v>
      </c>
      <c r="K70" s="7" t="s">
        <v>191</v>
      </c>
      <c r="L70" s="7" t="s">
        <v>163</v>
      </c>
      <c r="M70" s="7" t="s">
        <v>223</v>
      </c>
      <c r="O70" s="26">
        <f>IF(IFERROR(INDEX(FR_tracker[First Board Approval],MATCH(import[[#This Row],[Funding Request]],FR_tracker[FR Name],0)),"-")=0,"-",IFERROR(INDEX(FR_tracker[First Board Approval],MATCH(import[[#This Row],[Funding Request]],FR_tracker[FR Name],0)),"-"))</f>
        <v>44175</v>
      </c>
    </row>
    <row r="71" spans="1:15" x14ac:dyDescent="0.25">
      <c r="A71" s="7" t="s">
        <v>46</v>
      </c>
      <c r="B71" s="7" t="s">
        <v>8</v>
      </c>
      <c r="C71" s="7" t="s">
        <v>56</v>
      </c>
      <c r="D71" s="7" t="s">
        <v>160</v>
      </c>
      <c r="E71" s="7">
        <v>6000000</v>
      </c>
      <c r="F71" s="7">
        <v>6000000</v>
      </c>
      <c r="G71" s="7">
        <v>6000000</v>
      </c>
      <c r="H71" s="7">
        <v>6000000</v>
      </c>
      <c r="I71" s="7">
        <v>6000000</v>
      </c>
      <c r="J71" s="7" t="s">
        <v>169</v>
      </c>
      <c r="K71" s="7" t="s">
        <v>191</v>
      </c>
      <c r="L71" s="7" t="s">
        <v>163</v>
      </c>
      <c r="M71" s="7" t="s">
        <v>223</v>
      </c>
      <c r="O71" s="26">
        <f>IF(IFERROR(INDEX(FR_tracker[First Board Approval],MATCH(import[[#This Row],[Funding Request]],FR_tracker[FR Name],0)),"-")=0,"-",IFERROR(INDEX(FR_tracker[First Board Approval],MATCH(import[[#This Row],[Funding Request]],FR_tracker[FR Name],0)),"-"))</f>
        <v>44175</v>
      </c>
    </row>
    <row r="72" spans="1:15" x14ac:dyDescent="0.25">
      <c r="A72" s="7" t="s">
        <v>47</v>
      </c>
      <c r="B72" s="7" t="s">
        <v>24</v>
      </c>
      <c r="C72" s="7" t="s">
        <v>58</v>
      </c>
      <c r="D72" s="7" t="s">
        <v>160</v>
      </c>
      <c r="E72" s="7">
        <v>900000</v>
      </c>
      <c r="F72" s="7">
        <v>900000</v>
      </c>
      <c r="G72" s="7">
        <v>0</v>
      </c>
      <c r="H72" s="7">
        <v>900000</v>
      </c>
      <c r="I72" s="7">
        <v>900000</v>
      </c>
      <c r="J72" s="7" t="s">
        <v>406</v>
      </c>
      <c r="K72" s="7" t="s">
        <v>254</v>
      </c>
      <c r="L72" s="7" t="s">
        <v>163</v>
      </c>
      <c r="M72" s="7" t="s">
        <v>223</v>
      </c>
      <c r="O72" s="26">
        <f>IF(IFERROR(INDEX(FR_tracker[First Board Approval],MATCH(import[[#This Row],[Funding Request]],FR_tracker[FR Name],0)),"-")=0,"-",IFERROR(INDEX(FR_tracker[First Board Approval],MATCH(import[[#This Row],[Funding Request]],FR_tracker[FR Name],0)),"-"))</f>
        <v>44543</v>
      </c>
    </row>
    <row r="73" spans="1:15" x14ac:dyDescent="0.25">
      <c r="A73" s="7" t="s">
        <v>22</v>
      </c>
      <c r="B73" s="7" t="s">
        <v>6</v>
      </c>
      <c r="C73" s="7" t="s">
        <v>59</v>
      </c>
      <c r="D73" s="7" t="s">
        <v>160</v>
      </c>
      <c r="E73" s="7">
        <v>4700000</v>
      </c>
      <c r="F73" s="7">
        <v>4700000</v>
      </c>
      <c r="G73" s="7">
        <v>4700000</v>
      </c>
      <c r="H73" s="7">
        <v>4700000</v>
      </c>
      <c r="I73" s="7">
        <v>4700000</v>
      </c>
      <c r="J73" s="7" t="s">
        <v>161</v>
      </c>
      <c r="K73" s="7" t="s">
        <v>192</v>
      </c>
      <c r="L73" s="7" t="s">
        <v>163</v>
      </c>
      <c r="M73" s="7" t="s">
        <v>223</v>
      </c>
      <c r="O73" s="26">
        <f>IF(IFERROR(INDEX(FR_tracker[First Board Approval],MATCH(import[[#This Row],[Funding Request]],FR_tracker[FR Name],0)),"-")=0,"-",IFERROR(INDEX(FR_tracker[First Board Approval],MATCH(import[[#This Row],[Funding Request]],FR_tracker[FR Name],0)),"-"))</f>
        <v>44125</v>
      </c>
    </row>
    <row r="74" spans="1:15" x14ac:dyDescent="0.25">
      <c r="A74" s="7" t="s">
        <v>22</v>
      </c>
      <c r="B74" s="7" t="s">
        <v>6</v>
      </c>
      <c r="C74" s="7" t="s">
        <v>63</v>
      </c>
      <c r="D74" s="7" t="s">
        <v>160</v>
      </c>
      <c r="E74" s="7">
        <v>2500000</v>
      </c>
      <c r="F74" s="7">
        <v>2500000</v>
      </c>
      <c r="G74" s="7">
        <v>2500000</v>
      </c>
      <c r="H74" s="7">
        <v>2500000</v>
      </c>
      <c r="I74" s="7">
        <v>2500000</v>
      </c>
      <c r="J74" s="7" t="s">
        <v>161</v>
      </c>
      <c r="K74" s="7" t="s">
        <v>192</v>
      </c>
      <c r="L74" s="7" t="s">
        <v>163</v>
      </c>
      <c r="M74" s="7" t="s">
        <v>223</v>
      </c>
      <c r="O74" s="26">
        <f>IF(IFERROR(INDEX(FR_tracker[First Board Approval],MATCH(import[[#This Row],[Funding Request]],FR_tracker[FR Name],0)),"-")=0,"-",IFERROR(INDEX(FR_tracker[First Board Approval],MATCH(import[[#This Row],[Funding Request]],FR_tracker[FR Name],0)),"-"))</f>
        <v>44125</v>
      </c>
    </row>
    <row r="75" spans="1:15" x14ac:dyDescent="0.25">
      <c r="A75" s="7" t="s">
        <v>22</v>
      </c>
      <c r="B75" s="7" t="s">
        <v>6</v>
      </c>
      <c r="C75" s="7" t="s">
        <v>61</v>
      </c>
      <c r="D75" s="7" t="s">
        <v>160</v>
      </c>
      <c r="E75" s="7">
        <v>2900000</v>
      </c>
      <c r="F75" s="7">
        <v>2900000</v>
      </c>
      <c r="G75" s="7">
        <v>2900000</v>
      </c>
      <c r="H75" s="7">
        <v>2900000</v>
      </c>
      <c r="I75" s="7">
        <v>2900000</v>
      </c>
      <c r="J75" s="7" t="s">
        <v>161</v>
      </c>
      <c r="K75" s="7" t="s">
        <v>192</v>
      </c>
      <c r="L75" s="7" t="s">
        <v>163</v>
      </c>
      <c r="M75" s="7" t="s">
        <v>223</v>
      </c>
      <c r="O75" s="26">
        <f>IF(IFERROR(INDEX(FR_tracker[First Board Approval],MATCH(import[[#This Row],[Funding Request]],FR_tracker[FR Name],0)),"-")=0,"-",IFERROR(INDEX(FR_tracker[First Board Approval],MATCH(import[[#This Row],[Funding Request]],FR_tracker[FR Name],0)),"-"))</f>
        <v>44125</v>
      </c>
    </row>
    <row r="76" spans="1:15" x14ac:dyDescent="0.25">
      <c r="A76" s="7" t="s">
        <v>22</v>
      </c>
      <c r="B76" s="7" t="s">
        <v>24</v>
      </c>
      <c r="C76" s="7" t="s">
        <v>60</v>
      </c>
      <c r="D76" s="7" t="s">
        <v>160</v>
      </c>
      <c r="E76" s="7">
        <v>3000000</v>
      </c>
      <c r="F76" s="7">
        <v>3000000</v>
      </c>
      <c r="G76" s="7">
        <v>3000000</v>
      </c>
      <c r="H76" s="7">
        <v>3000000</v>
      </c>
      <c r="I76" s="7">
        <v>3000000</v>
      </c>
      <c r="J76" s="7" t="s">
        <v>161</v>
      </c>
      <c r="K76" s="7" t="s">
        <v>193</v>
      </c>
      <c r="L76" s="7" t="s">
        <v>163</v>
      </c>
      <c r="M76" s="7" t="s">
        <v>223</v>
      </c>
      <c r="O76" s="26">
        <f>IF(IFERROR(INDEX(FR_tracker[First Board Approval],MATCH(import[[#This Row],[Funding Request]],FR_tracker[FR Name],0)),"-")=0,"-",IFERROR(INDEX(FR_tracker[First Board Approval],MATCH(import[[#This Row],[Funding Request]],FR_tracker[FR Name],0)),"-"))</f>
        <v>44141</v>
      </c>
    </row>
    <row r="77" spans="1:15" x14ac:dyDescent="0.25">
      <c r="A77" s="7" t="s">
        <v>22</v>
      </c>
      <c r="B77" s="7" t="s">
        <v>24</v>
      </c>
      <c r="C77" s="7" t="s">
        <v>58</v>
      </c>
      <c r="D77" s="7" t="s">
        <v>160</v>
      </c>
      <c r="E77" s="7">
        <v>4400000</v>
      </c>
      <c r="F77" s="7">
        <v>4400000</v>
      </c>
      <c r="G77" s="7">
        <v>4400000</v>
      </c>
      <c r="H77" s="7">
        <v>4400000</v>
      </c>
      <c r="I77" s="7">
        <v>4400000</v>
      </c>
      <c r="J77" s="7" t="s">
        <v>161</v>
      </c>
      <c r="K77" s="7" t="s">
        <v>192</v>
      </c>
      <c r="L77" s="7" t="s">
        <v>163</v>
      </c>
      <c r="M77" s="7" t="s">
        <v>223</v>
      </c>
      <c r="O77" s="26">
        <f>IF(IFERROR(INDEX(FR_tracker[First Board Approval],MATCH(import[[#This Row],[Funding Request]],FR_tracker[FR Name],0)),"-")=0,"-",IFERROR(INDEX(FR_tracker[First Board Approval],MATCH(import[[#This Row],[Funding Request]],FR_tracker[FR Name],0)),"-"))</f>
        <v>44125</v>
      </c>
    </row>
    <row r="78" spans="1:15" x14ac:dyDescent="0.25">
      <c r="A78" s="7" t="s">
        <v>22</v>
      </c>
      <c r="B78" s="7" t="s">
        <v>8</v>
      </c>
      <c r="C78" s="7" t="s">
        <v>56</v>
      </c>
      <c r="D78" s="7" t="s">
        <v>160</v>
      </c>
      <c r="E78" s="7">
        <v>6000000</v>
      </c>
      <c r="F78" s="7">
        <v>6000000</v>
      </c>
      <c r="G78" s="7">
        <v>6000000</v>
      </c>
      <c r="H78" s="7">
        <v>6000000</v>
      </c>
      <c r="I78" s="7">
        <v>6000000</v>
      </c>
      <c r="J78" s="7" t="s">
        <v>161</v>
      </c>
      <c r="K78" s="7" t="s">
        <v>192</v>
      </c>
      <c r="L78" s="7" t="s">
        <v>163</v>
      </c>
      <c r="M78" s="7" t="s">
        <v>223</v>
      </c>
      <c r="O78" s="26">
        <f>IF(IFERROR(INDEX(FR_tracker[First Board Approval],MATCH(import[[#This Row],[Funding Request]],FR_tracker[FR Name],0)),"-")=0,"-",IFERROR(INDEX(FR_tracker[First Board Approval],MATCH(import[[#This Row],[Funding Request]],FR_tracker[FR Name],0)),"-"))</f>
        <v>44125</v>
      </c>
    </row>
    <row r="79" spans="1:15" x14ac:dyDescent="0.25">
      <c r="A79" s="7" t="s">
        <v>48</v>
      </c>
      <c r="B79" s="7" t="s">
        <v>6</v>
      </c>
      <c r="C79" s="7" t="s">
        <v>57</v>
      </c>
      <c r="D79" s="7" t="s">
        <v>160</v>
      </c>
      <c r="E79" s="7">
        <v>3900000</v>
      </c>
      <c r="F79" s="7">
        <v>3900000</v>
      </c>
      <c r="G79" s="7">
        <v>3900000</v>
      </c>
      <c r="H79" s="7">
        <v>3900000</v>
      </c>
      <c r="I79" s="7">
        <v>3900000</v>
      </c>
      <c r="J79" s="7" t="s">
        <v>169</v>
      </c>
      <c r="K79" s="7" t="s">
        <v>194</v>
      </c>
      <c r="L79" s="7" t="s">
        <v>163</v>
      </c>
      <c r="M79" s="7" t="s">
        <v>223</v>
      </c>
      <c r="O79" s="26">
        <f>IF(IFERROR(INDEX(FR_tracker[First Board Approval],MATCH(import[[#This Row],[Funding Request]],FR_tracker[FR Name],0)),"-")=0,"-",IFERROR(INDEX(FR_tracker[First Board Approval],MATCH(import[[#This Row],[Funding Request]],FR_tracker[FR Name],0)),"-"))</f>
        <v>44168</v>
      </c>
    </row>
    <row r="80" spans="1:15" x14ac:dyDescent="0.25">
      <c r="A80" s="7" t="s">
        <v>48</v>
      </c>
      <c r="B80" s="7" t="s">
        <v>24</v>
      </c>
      <c r="C80" s="7" t="s">
        <v>58</v>
      </c>
      <c r="D80" s="7" t="s">
        <v>160</v>
      </c>
      <c r="E80" s="7">
        <v>2400000</v>
      </c>
      <c r="F80" s="7">
        <v>2400000</v>
      </c>
      <c r="G80" s="7">
        <v>2400000</v>
      </c>
      <c r="H80" s="7">
        <v>2400000</v>
      </c>
      <c r="I80" s="7">
        <v>2400000</v>
      </c>
      <c r="J80" s="7" t="s">
        <v>169</v>
      </c>
      <c r="K80" s="7" t="s">
        <v>194</v>
      </c>
      <c r="L80" s="7" t="s">
        <v>163</v>
      </c>
      <c r="M80" s="7" t="s">
        <v>223</v>
      </c>
      <c r="O80" s="26">
        <f>IF(IFERROR(INDEX(FR_tracker[First Board Approval],MATCH(import[[#This Row],[Funding Request]],FR_tracker[FR Name],0)),"-")=0,"-",IFERROR(INDEX(FR_tracker[First Board Approval],MATCH(import[[#This Row],[Funding Request]],FR_tracker[FR Name],0)),"-"))</f>
        <v>44168</v>
      </c>
    </row>
    <row r="81" spans="1:15" x14ac:dyDescent="0.25">
      <c r="A81" s="7" t="s">
        <v>48</v>
      </c>
      <c r="B81" s="7" t="s">
        <v>8</v>
      </c>
      <c r="C81" s="7" t="s">
        <v>56</v>
      </c>
      <c r="D81" s="7" t="s">
        <v>160</v>
      </c>
      <c r="E81" s="7">
        <v>10000000</v>
      </c>
      <c r="F81" s="7">
        <v>10000000</v>
      </c>
      <c r="G81" s="7">
        <v>10000000</v>
      </c>
      <c r="H81" s="7">
        <v>10000000</v>
      </c>
      <c r="I81" s="7">
        <v>10000000</v>
      </c>
      <c r="J81" s="7" t="s">
        <v>169</v>
      </c>
      <c r="K81" s="7" t="s">
        <v>194</v>
      </c>
      <c r="L81" s="7" t="s">
        <v>163</v>
      </c>
      <c r="M81" s="7" t="s">
        <v>223</v>
      </c>
      <c r="O81" s="26">
        <f>IF(IFERROR(INDEX(FR_tracker[First Board Approval],MATCH(import[[#This Row],[Funding Request]],FR_tracker[FR Name],0)),"-")=0,"-",IFERROR(INDEX(FR_tracker[First Board Approval],MATCH(import[[#This Row],[Funding Request]],FR_tracker[FR Name],0)),"-"))</f>
        <v>44168</v>
      </c>
    </row>
    <row r="82" spans="1:15" x14ac:dyDescent="0.25">
      <c r="A82" s="7" t="s">
        <v>49</v>
      </c>
      <c r="B82" s="7" t="s">
        <v>8</v>
      </c>
      <c r="C82" s="7" t="s">
        <v>56</v>
      </c>
      <c r="D82" s="7" t="s">
        <v>160</v>
      </c>
      <c r="E82" s="7">
        <v>6000000</v>
      </c>
      <c r="F82" s="7">
        <v>6000000</v>
      </c>
      <c r="G82" s="7">
        <v>6000000</v>
      </c>
      <c r="H82" s="7">
        <v>6000000</v>
      </c>
      <c r="I82" s="7">
        <v>6000000</v>
      </c>
      <c r="J82" s="7" t="s">
        <v>165</v>
      </c>
      <c r="K82" s="7" t="s">
        <v>195</v>
      </c>
      <c r="L82" s="7" t="s">
        <v>163</v>
      </c>
      <c r="M82" s="7" t="s">
        <v>223</v>
      </c>
      <c r="O82" s="26">
        <f>IF(IFERROR(INDEX(FR_tracker[First Board Approval],MATCH(import[[#This Row],[Funding Request]],FR_tracker[FR Name],0)),"-")=0,"-",IFERROR(INDEX(FR_tracker[First Board Approval],MATCH(import[[#This Row],[Funding Request]],FR_tracker[FR Name],0)),"-"))</f>
        <v>44162</v>
      </c>
    </row>
    <row r="83" spans="1:15" x14ac:dyDescent="0.25">
      <c r="A83" s="7" t="s">
        <v>50</v>
      </c>
      <c r="B83" s="7" t="s">
        <v>6</v>
      </c>
      <c r="C83" s="7" t="s">
        <v>59</v>
      </c>
      <c r="D83" s="7" t="s">
        <v>160</v>
      </c>
      <c r="E83" s="7">
        <v>3800000</v>
      </c>
      <c r="F83" s="7">
        <v>3800000</v>
      </c>
      <c r="G83" s="7">
        <v>3800000</v>
      </c>
      <c r="H83" s="7">
        <v>3800000</v>
      </c>
      <c r="I83" s="7">
        <v>3800000</v>
      </c>
      <c r="J83" s="7" t="s">
        <v>169</v>
      </c>
      <c r="K83" s="7" t="s">
        <v>206</v>
      </c>
      <c r="L83" s="7" t="s">
        <v>163</v>
      </c>
      <c r="M83" s="7" t="s">
        <v>223</v>
      </c>
      <c r="O83" s="26">
        <f>IF(IFERROR(INDEX(FR_tracker[First Board Approval],MATCH(import[[#This Row],[Funding Request]],FR_tracker[FR Name],0)),"-")=0,"-",IFERROR(INDEX(FR_tracker[First Board Approval],MATCH(import[[#This Row],[Funding Request]],FR_tracker[FR Name],0)),"-"))</f>
        <v>44182</v>
      </c>
    </row>
    <row r="84" spans="1:15" x14ac:dyDescent="0.25">
      <c r="A84" s="7" t="s">
        <v>50</v>
      </c>
      <c r="B84" s="7" t="s">
        <v>6</v>
      </c>
      <c r="C84" s="7" t="s">
        <v>63</v>
      </c>
      <c r="D84" s="7" t="s">
        <v>160</v>
      </c>
      <c r="E84" s="7">
        <v>2500000</v>
      </c>
      <c r="F84" s="7">
        <v>2500000</v>
      </c>
      <c r="G84" s="7">
        <v>2500000</v>
      </c>
      <c r="H84" s="7">
        <v>2500000</v>
      </c>
      <c r="I84" s="7">
        <v>2500000</v>
      </c>
      <c r="J84" s="7" t="s">
        <v>169</v>
      </c>
      <c r="K84" s="7" t="s">
        <v>206</v>
      </c>
      <c r="L84" s="7" t="s">
        <v>163</v>
      </c>
      <c r="M84" s="7" t="s">
        <v>223</v>
      </c>
      <c r="O84" s="26">
        <f>IF(IFERROR(INDEX(FR_tracker[First Board Approval],MATCH(import[[#This Row],[Funding Request]],FR_tracker[FR Name],0)),"-")=0,"-",IFERROR(INDEX(FR_tracker[First Board Approval],MATCH(import[[#This Row],[Funding Request]],FR_tracker[FR Name],0)),"-"))</f>
        <v>44182</v>
      </c>
    </row>
    <row r="85" spans="1:15" x14ac:dyDescent="0.25">
      <c r="A85" s="7" t="s">
        <v>50</v>
      </c>
      <c r="B85" s="7" t="s">
        <v>8</v>
      </c>
      <c r="C85" s="7" t="s">
        <v>56</v>
      </c>
      <c r="D85" s="7" t="s">
        <v>160</v>
      </c>
      <c r="E85" s="7">
        <v>6000000</v>
      </c>
      <c r="F85" s="7">
        <v>6000000</v>
      </c>
      <c r="G85" s="7">
        <v>6000000</v>
      </c>
      <c r="H85" s="7">
        <v>6000000</v>
      </c>
      <c r="I85" s="7">
        <v>6000000</v>
      </c>
      <c r="J85" s="7" t="s">
        <v>169</v>
      </c>
      <c r="K85" s="7" t="s">
        <v>206</v>
      </c>
      <c r="L85" s="7" t="s">
        <v>163</v>
      </c>
      <c r="M85" s="7" t="s">
        <v>223</v>
      </c>
      <c r="O85" s="26">
        <f>IF(IFERROR(INDEX(FR_tracker[First Board Approval],MATCH(import[[#This Row],[Funding Request]],FR_tracker[FR Name],0)),"-")=0,"-",IFERROR(INDEX(FR_tracker[First Board Approval],MATCH(import[[#This Row],[Funding Request]],FR_tracker[FR Name],0)),"-"))</f>
        <v>44182</v>
      </c>
    </row>
    <row r="86" spans="1:15" x14ac:dyDescent="0.25">
      <c r="A86" s="7" t="s">
        <v>23</v>
      </c>
      <c r="B86" s="7" t="s">
        <v>6</v>
      </c>
      <c r="C86" s="7" t="s">
        <v>59</v>
      </c>
      <c r="D86" s="7" t="s">
        <v>160</v>
      </c>
      <c r="E86" s="7">
        <v>10000000</v>
      </c>
      <c r="F86" s="7">
        <v>10000000</v>
      </c>
      <c r="G86" s="7">
        <v>10000000</v>
      </c>
      <c r="H86" s="7">
        <v>10000000</v>
      </c>
      <c r="I86" s="7">
        <v>10000000</v>
      </c>
      <c r="J86" s="7" t="s">
        <v>161</v>
      </c>
      <c r="K86" s="7" t="s">
        <v>196</v>
      </c>
      <c r="L86" s="7" t="s">
        <v>163</v>
      </c>
      <c r="M86" s="7" t="s">
        <v>223</v>
      </c>
      <c r="O86" s="26">
        <f>IF(IFERROR(INDEX(FR_tracker[First Board Approval],MATCH(import[[#This Row],[Funding Request]],FR_tracker[FR Name],0)),"-")=0,"-",IFERROR(INDEX(FR_tracker[First Board Approval],MATCH(import[[#This Row],[Funding Request]],FR_tracker[FR Name],0)),"-"))</f>
        <v>44162</v>
      </c>
    </row>
    <row r="87" spans="1:15" x14ac:dyDescent="0.25">
      <c r="A87" s="7" t="s">
        <v>23</v>
      </c>
      <c r="B87" s="7" t="s">
        <v>6</v>
      </c>
      <c r="C87" s="7" t="s">
        <v>57</v>
      </c>
      <c r="D87" s="7" t="s">
        <v>160</v>
      </c>
      <c r="E87" s="7">
        <v>10000000</v>
      </c>
      <c r="F87" s="7">
        <v>10000000</v>
      </c>
      <c r="G87" s="7">
        <v>10000000</v>
      </c>
      <c r="H87" s="7">
        <v>10000000</v>
      </c>
      <c r="I87" s="7">
        <v>10000000</v>
      </c>
      <c r="J87" s="7" t="s">
        <v>161</v>
      </c>
      <c r="K87" s="7" t="s">
        <v>196</v>
      </c>
      <c r="L87" s="7" t="s">
        <v>163</v>
      </c>
      <c r="M87" s="7" t="s">
        <v>223</v>
      </c>
      <c r="O87" s="26">
        <f>IF(IFERROR(INDEX(FR_tracker[First Board Approval],MATCH(import[[#This Row],[Funding Request]],FR_tracker[FR Name],0)),"-")=0,"-",IFERROR(INDEX(FR_tracker[First Board Approval],MATCH(import[[#This Row],[Funding Request]],FR_tracker[FR Name],0)),"-"))</f>
        <v>44162</v>
      </c>
    </row>
    <row r="88" spans="1:15" x14ac:dyDescent="0.25">
      <c r="A88" s="7" t="s">
        <v>23</v>
      </c>
      <c r="B88" s="7" t="s">
        <v>6</v>
      </c>
      <c r="C88" s="7" t="s">
        <v>62</v>
      </c>
      <c r="D88" s="7" t="s">
        <v>160</v>
      </c>
      <c r="E88" s="7">
        <v>2000000</v>
      </c>
      <c r="F88" s="7">
        <v>2000000</v>
      </c>
      <c r="G88" s="7">
        <v>2000000</v>
      </c>
      <c r="H88" s="7">
        <v>2000000</v>
      </c>
      <c r="I88" s="7">
        <v>2000000</v>
      </c>
      <c r="J88" s="7" t="s">
        <v>161</v>
      </c>
      <c r="K88" s="7" t="s">
        <v>196</v>
      </c>
      <c r="L88" s="7" t="s">
        <v>163</v>
      </c>
      <c r="M88" s="7" t="s">
        <v>223</v>
      </c>
      <c r="O88" s="26">
        <f>IF(IFERROR(INDEX(FR_tracker[First Board Approval],MATCH(import[[#This Row],[Funding Request]],FR_tracker[FR Name],0)),"-")=0,"-",IFERROR(INDEX(FR_tracker[First Board Approval],MATCH(import[[#This Row],[Funding Request]],FR_tracker[FR Name],0)),"-"))</f>
        <v>44162</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6E7A3-2E06-48F2-AC75-2FA7FA986987}">
  <sheetPr>
    <tabColor rgb="FF00B0F0"/>
  </sheetPr>
  <dimension ref="A1:B114"/>
  <sheetViews>
    <sheetView workbookViewId="0">
      <selection activeCell="H7" sqref="H7"/>
    </sheetView>
  </sheetViews>
  <sheetFormatPr defaultRowHeight="15" x14ac:dyDescent="0.25"/>
  <cols>
    <col min="1" max="1" width="33.140625" bestFit="1" customWidth="1"/>
    <col min="2" max="2" width="28.42578125" bestFit="1" customWidth="1"/>
  </cols>
  <sheetData>
    <row r="1" spans="1:2" x14ac:dyDescent="0.25">
      <c r="A1" s="7" t="s">
        <v>67</v>
      </c>
      <c r="B1" s="7" t="s">
        <v>3</v>
      </c>
    </row>
    <row r="2" spans="1:2" x14ac:dyDescent="0.25">
      <c r="A2" s="7" t="s">
        <v>68</v>
      </c>
      <c r="B2" s="7" t="s">
        <v>69</v>
      </c>
    </row>
    <row r="3" spans="1:2" x14ac:dyDescent="0.25">
      <c r="A3" s="7" t="s">
        <v>70</v>
      </c>
      <c r="B3" s="7" t="s">
        <v>71</v>
      </c>
    </row>
    <row r="4" spans="1:2" x14ac:dyDescent="0.25">
      <c r="A4" s="7" t="s">
        <v>72</v>
      </c>
      <c r="B4" s="7" t="s">
        <v>73</v>
      </c>
    </row>
    <row r="5" spans="1:2" x14ac:dyDescent="0.25">
      <c r="A5" s="7" t="s">
        <v>74</v>
      </c>
      <c r="B5" s="7" t="s">
        <v>75</v>
      </c>
    </row>
    <row r="6" spans="1:2" x14ac:dyDescent="0.25">
      <c r="A6" s="7" t="s">
        <v>76</v>
      </c>
      <c r="B6" s="7" t="s">
        <v>71</v>
      </c>
    </row>
    <row r="7" spans="1:2" x14ac:dyDescent="0.25">
      <c r="A7" s="7" t="s">
        <v>77</v>
      </c>
      <c r="B7" s="7" t="s">
        <v>71</v>
      </c>
    </row>
    <row r="8" spans="1:2" x14ac:dyDescent="0.25">
      <c r="A8" s="7" t="s">
        <v>7</v>
      </c>
      <c r="B8" s="7" t="s">
        <v>78</v>
      </c>
    </row>
    <row r="9" spans="1:2" x14ac:dyDescent="0.25">
      <c r="A9" s="7" t="s">
        <v>25</v>
      </c>
      <c r="B9" s="7" t="s">
        <v>71</v>
      </c>
    </row>
    <row r="10" spans="1:2" x14ac:dyDescent="0.25">
      <c r="A10" s="7" t="s">
        <v>79</v>
      </c>
      <c r="B10" s="7" t="s">
        <v>80</v>
      </c>
    </row>
    <row r="11" spans="1:2" x14ac:dyDescent="0.25">
      <c r="A11" s="7" t="s">
        <v>9</v>
      </c>
      <c r="B11" s="7" t="s">
        <v>81</v>
      </c>
    </row>
    <row r="12" spans="1:2" x14ac:dyDescent="0.25">
      <c r="A12" s="7" t="s">
        <v>82</v>
      </c>
      <c r="B12" s="7" t="s">
        <v>69</v>
      </c>
    </row>
    <row r="13" spans="1:2" x14ac:dyDescent="0.25">
      <c r="A13" s="7" t="s">
        <v>83</v>
      </c>
      <c r="B13" s="7" t="s">
        <v>80</v>
      </c>
    </row>
    <row r="14" spans="1:2" x14ac:dyDescent="0.25">
      <c r="A14" s="7" t="s">
        <v>26</v>
      </c>
      <c r="B14" s="7" t="s">
        <v>75</v>
      </c>
    </row>
    <row r="15" spans="1:2" x14ac:dyDescent="0.25">
      <c r="A15" s="7" t="s">
        <v>27</v>
      </c>
      <c r="B15" s="7" t="s">
        <v>84</v>
      </c>
    </row>
    <row r="16" spans="1:2" x14ac:dyDescent="0.25">
      <c r="A16" s="7" t="s">
        <v>85</v>
      </c>
      <c r="B16" s="7" t="s">
        <v>81</v>
      </c>
    </row>
    <row r="17" spans="1:2" x14ac:dyDescent="0.25">
      <c r="A17" s="7" t="s">
        <v>86</v>
      </c>
      <c r="B17" s="7" t="s">
        <v>81</v>
      </c>
    </row>
    <row r="18" spans="1:2" x14ac:dyDescent="0.25">
      <c r="A18" s="7" t="s">
        <v>28</v>
      </c>
      <c r="B18" s="7" t="s">
        <v>78</v>
      </c>
    </row>
    <row r="19" spans="1:2" x14ac:dyDescent="0.25">
      <c r="A19" s="7" t="s">
        <v>29</v>
      </c>
      <c r="B19" s="7" t="s">
        <v>81</v>
      </c>
    </row>
    <row r="20" spans="1:2" x14ac:dyDescent="0.25">
      <c r="A20" s="7" t="s">
        <v>87</v>
      </c>
      <c r="B20" s="7" t="s">
        <v>81</v>
      </c>
    </row>
    <row r="21" spans="1:2" x14ac:dyDescent="0.25">
      <c r="A21" s="7" t="s">
        <v>30</v>
      </c>
      <c r="B21" s="7" t="s">
        <v>81</v>
      </c>
    </row>
    <row r="22" spans="1:2" x14ac:dyDescent="0.25">
      <c r="A22" s="7" t="s">
        <v>88</v>
      </c>
      <c r="B22" s="7" t="s">
        <v>80</v>
      </c>
    </row>
    <row r="23" spans="1:2" x14ac:dyDescent="0.25">
      <c r="A23" s="7" t="s">
        <v>89</v>
      </c>
      <c r="B23" s="7" t="s">
        <v>75</v>
      </c>
    </row>
    <row r="24" spans="1:2" x14ac:dyDescent="0.25">
      <c r="A24" s="7" t="s">
        <v>10</v>
      </c>
      <c r="B24" s="7" t="s">
        <v>81</v>
      </c>
    </row>
    <row r="25" spans="1:2" x14ac:dyDescent="0.25">
      <c r="A25" s="17" t="s">
        <v>11</v>
      </c>
      <c r="B25" s="7" t="s">
        <v>84</v>
      </c>
    </row>
    <row r="26" spans="1:2" x14ac:dyDescent="0.25">
      <c r="A26" s="7" t="s">
        <v>90</v>
      </c>
      <c r="B26" s="7" t="s">
        <v>80</v>
      </c>
    </row>
    <row r="27" spans="1:2" x14ac:dyDescent="0.25">
      <c r="A27" s="7" t="s">
        <v>12</v>
      </c>
      <c r="B27" s="7" t="s">
        <v>84</v>
      </c>
    </row>
    <row r="28" spans="1:2" x14ac:dyDescent="0.25">
      <c r="A28" s="7" t="s">
        <v>91</v>
      </c>
      <c r="B28" s="7" t="s">
        <v>80</v>
      </c>
    </row>
    <row r="29" spans="1:2" x14ac:dyDescent="0.25">
      <c r="A29" s="7" t="s">
        <v>92</v>
      </c>
      <c r="B29" s="7" t="s">
        <v>73</v>
      </c>
    </row>
    <row r="30" spans="1:2" x14ac:dyDescent="0.25">
      <c r="A30" s="7" t="s">
        <v>93</v>
      </c>
      <c r="B30" s="7" t="s">
        <v>80</v>
      </c>
    </row>
    <row r="31" spans="1:2" x14ac:dyDescent="0.25">
      <c r="A31" s="7" t="s">
        <v>94</v>
      </c>
      <c r="B31" s="7" t="s">
        <v>80</v>
      </c>
    </row>
    <row r="32" spans="1:2" x14ac:dyDescent="0.25">
      <c r="A32" s="7" t="s">
        <v>95</v>
      </c>
      <c r="B32" s="7" t="s">
        <v>73</v>
      </c>
    </row>
    <row r="33" spans="1:2" x14ac:dyDescent="0.25">
      <c r="A33" s="7" t="s">
        <v>96</v>
      </c>
      <c r="B33" s="7" t="s">
        <v>80</v>
      </c>
    </row>
    <row r="34" spans="1:2" x14ac:dyDescent="0.25">
      <c r="A34" s="7" t="s">
        <v>97</v>
      </c>
      <c r="B34" s="7" t="s">
        <v>73</v>
      </c>
    </row>
    <row r="35" spans="1:2" x14ac:dyDescent="0.25">
      <c r="A35" s="7" t="s">
        <v>31</v>
      </c>
      <c r="B35" s="7" t="s">
        <v>75</v>
      </c>
    </row>
    <row r="36" spans="1:2" x14ac:dyDescent="0.25">
      <c r="A36" s="7" t="s">
        <v>32</v>
      </c>
      <c r="B36" s="7" t="s">
        <v>98</v>
      </c>
    </row>
    <row r="37" spans="1:2" x14ac:dyDescent="0.25">
      <c r="A37" s="7" t="s">
        <v>99</v>
      </c>
      <c r="B37" s="7" t="s">
        <v>81</v>
      </c>
    </row>
    <row r="38" spans="1:2" x14ac:dyDescent="0.25">
      <c r="A38" s="7" t="s">
        <v>100</v>
      </c>
      <c r="B38" s="7" t="s">
        <v>13</v>
      </c>
    </row>
    <row r="39" spans="1:2" x14ac:dyDescent="0.25">
      <c r="A39" s="7" t="s">
        <v>101</v>
      </c>
      <c r="B39" s="7" t="s">
        <v>71</v>
      </c>
    </row>
    <row r="40" spans="1:2" x14ac:dyDescent="0.25">
      <c r="A40" s="7" t="s">
        <v>33</v>
      </c>
      <c r="B40" s="7" t="s">
        <v>84</v>
      </c>
    </row>
    <row r="41" spans="1:2" x14ac:dyDescent="0.25">
      <c r="A41" s="7" t="s">
        <v>102</v>
      </c>
      <c r="B41" s="7" t="s">
        <v>80</v>
      </c>
    </row>
    <row r="42" spans="1:2" x14ac:dyDescent="0.25">
      <c r="A42" s="7" t="s">
        <v>103</v>
      </c>
      <c r="B42" s="7" t="s">
        <v>13</v>
      </c>
    </row>
    <row r="43" spans="1:2" x14ac:dyDescent="0.25">
      <c r="A43" s="7" t="s">
        <v>104</v>
      </c>
      <c r="B43" s="7" t="s">
        <v>13</v>
      </c>
    </row>
    <row r="44" spans="1:2" x14ac:dyDescent="0.25">
      <c r="A44" s="7" t="s">
        <v>105</v>
      </c>
      <c r="B44" s="7" t="s">
        <v>80</v>
      </c>
    </row>
    <row r="45" spans="1:2" x14ac:dyDescent="0.25">
      <c r="A45" s="7" t="s">
        <v>106</v>
      </c>
      <c r="B45" s="7" t="s">
        <v>80</v>
      </c>
    </row>
    <row r="46" spans="1:2" x14ac:dyDescent="0.25">
      <c r="A46" s="7" t="s">
        <v>14</v>
      </c>
      <c r="B46" s="7" t="s">
        <v>80</v>
      </c>
    </row>
    <row r="47" spans="1:2" x14ac:dyDescent="0.25">
      <c r="A47" s="7" t="s">
        <v>107</v>
      </c>
      <c r="B47" s="7" t="s">
        <v>78</v>
      </c>
    </row>
    <row r="48" spans="1:2" x14ac:dyDescent="0.25">
      <c r="A48" s="7" t="s">
        <v>15</v>
      </c>
      <c r="B48" s="7" t="s">
        <v>78</v>
      </c>
    </row>
    <row r="49" spans="1:2" x14ac:dyDescent="0.25">
      <c r="A49" s="7" t="s">
        <v>108</v>
      </c>
      <c r="B49" s="7" t="s">
        <v>69</v>
      </c>
    </row>
    <row r="50" spans="1:2" x14ac:dyDescent="0.25">
      <c r="A50" s="7" t="s">
        <v>34</v>
      </c>
      <c r="B50" s="7" t="s">
        <v>80</v>
      </c>
    </row>
    <row r="51" spans="1:2" x14ac:dyDescent="0.25">
      <c r="A51" s="7" t="s">
        <v>109</v>
      </c>
      <c r="B51" s="7" t="s">
        <v>71</v>
      </c>
    </row>
    <row r="52" spans="1:2" x14ac:dyDescent="0.25">
      <c r="A52" s="7" t="s">
        <v>35</v>
      </c>
      <c r="B52" s="7" t="s">
        <v>98</v>
      </c>
    </row>
    <row r="53" spans="1:2" x14ac:dyDescent="0.25">
      <c r="A53" s="7" t="s">
        <v>110</v>
      </c>
      <c r="B53" s="7" t="s">
        <v>69</v>
      </c>
    </row>
    <row r="54" spans="1:2" x14ac:dyDescent="0.25">
      <c r="A54" s="7" t="s">
        <v>111</v>
      </c>
      <c r="B54" s="7" t="s">
        <v>71</v>
      </c>
    </row>
    <row r="55" spans="1:2" x14ac:dyDescent="0.25">
      <c r="A55" s="7" t="s">
        <v>16</v>
      </c>
      <c r="B55" s="7" t="s">
        <v>71</v>
      </c>
    </row>
    <row r="56" spans="1:2" x14ac:dyDescent="0.25">
      <c r="A56" s="17" t="s">
        <v>112</v>
      </c>
      <c r="B56" s="7" t="s">
        <v>69</v>
      </c>
    </row>
    <row r="57" spans="1:2" x14ac:dyDescent="0.25">
      <c r="A57" s="7" t="s">
        <v>36</v>
      </c>
      <c r="B57" s="7" t="s">
        <v>75</v>
      </c>
    </row>
    <row r="58" spans="1:2" x14ac:dyDescent="0.25">
      <c r="A58" s="7" t="s">
        <v>113</v>
      </c>
      <c r="B58" s="7" t="s">
        <v>13</v>
      </c>
    </row>
    <row r="59" spans="1:2" x14ac:dyDescent="0.25">
      <c r="A59" s="7" t="s">
        <v>114</v>
      </c>
      <c r="B59" s="7" t="s">
        <v>75</v>
      </c>
    </row>
    <row r="60" spans="1:2" x14ac:dyDescent="0.25">
      <c r="A60" s="7" t="s">
        <v>17</v>
      </c>
      <c r="B60" s="7" t="s">
        <v>75</v>
      </c>
    </row>
    <row r="61" spans="1:2" x14ac:dyDescent="0.25">
      <c r="A61" s="7" t="s">
        <v>115</v>
      </c>
      <c r="B61" s="7" t="s">
        <v>69</v>
      </c>
    </row>
    <row r="62" spans="1:2" x14ac:dyDescent="0.25">
      <c r="A62" s="7" t="s">
        <v>37</v>
      </c>
      <c r="B62" s="7" t="s">
        <v>84</v>
      </c>
    </row>
    <row r="63" spans="1:2" x14ac:dyDescent="0.25">
      <c r="A63" s="7" t="s">
        <v>116</v>
      </c>
      <c r="B63" s="7" t="s">
        <v>73</v>
      </c>
    </row>
    <row r="64" spans="1:2" x14ac:dyDescent="0.25">
      <c r="A64" s="7" t="s">
        <v>117</v>
      </c>
      <c r="B64" s="7" t="s">
        <v>75</v>
      </c>
    </row>
    <row r="65" spans="1:2" x14ac:dyDescent="0.25">
      <c r="A65" s="7" t="s">
        <v>118</v>
      </c>
      <c r="B65" s="7" t="s">
        <v>71</v>
      </c>
    </row>
    <row r="66" spans="1:2" x14ac:dyDescent="0.25">
      <c r="A66" s="7" t="s">
        <v>119</v>
      </c>
      <c r="B66" s="7" t="s">
        <v>69</v>
      </c>
    </row>
    <row r="67" spans="1:2" x14ac:dyDescent="0.25">
      <c r="A67" s="7" t="s">
        <v>120</v>
      </c>
      <c r="B67" s="7" t="s">
        <v>71</v>
      </c>
    </row>
    <row r="68" spans="1:2" x14ac:dyDescent="0.25">
      <c r="A68" s="7" t="s">
        <v>121</v>
      </c>
      <c r="B68" s="7" t="s">
        <v>73</v>
      </c>
    </row>
    <row r="69" spans="1:2" x14ac:dyDescent="0.25">
      <c r="A69" s="7" t="s">
        <v>38</v>
      </c>
      <c r="B69" s="7" t="s">
        <v>98</v>
      </c>
    </row>
    <row r="70" spans="1:2" x14ac:dyDescent="0.25">
      <c r="A70" s="7" t="s">
        <v>122</v>
      </c>
      <c r="B70" s="7" t="s">
        <v>80</v>
      </c>
    </row>
    <row r="71" spans="1:2" x14ac:dyDescent="0.25">
      <c r="A71" s="7" t="s">
        <v>123</v>
      </c>
      <c r="B71" s="7" t="s">
        <v>78</v>
      </c>
    </row>
    <row r="72" spans="1:2" x14ac:dyDescent="0.25">
      <c r="A72" s="7" t="s">
        <v>124</v>
      </c>
      <c r="B72" s="7" t="s">
        <v>73</v>
      </c>
    </row>
    <row r="73" spans="1:2" x14ac:dyDescent="0.25">
      <c r="A73" s="7" t="s">
        <v>125</v>
      </c>
      <c r="B73" s="7" t="s">
        <v>69</v>
      </c>
    </row>
    <row r="74" spans="1:2" x14ac:dyDescent="0.25">
      <c r="A74" s="7" t="s">
        <v>18</v>
      </c>
      <c r="B74" s="7" t="s">
        <v>78</v>
      </c>
    </row>
    <row r="75" spans="1:2" x14ac:dyDescent="0.25">
      <c r="A75" s="7" t="s">
        <v>19</v>
      </c>
      <c r="B75" s="7" t="s">
        <v>75</v>
      </c>
    </row>
    <row r="76" spans="1:2" x14ac:dyDescent="0.25">
      <c r="A76" s="7" t="s">
        <v>39</v>
      </c>
      <c r="B76" s="7" t="s">
        <v>69</v>
      </c>
    </row>
    <row r="77" spans="1:2" x14ac:dyDescent="0.25">
      <c r="A77" s="7" t="s">
        <v>126</v>
      </c>
      <c r="B77" s="7" t="s">
        <v>80</v>
      </c>
    </row>
    <row r="78" spans="1:2" x14ac:dyDescent="0.25">
      <c r="A78" s="7" t="s">
        <v>40</v>
      </c>
      <c r="B78" s="7" t="s">
        <v>13</v>
      </c>
    </row>
    <row r="79" spans="1:2" x14ac:dyDescent="0.25">
      <c r="A79" s="7" t="s">
        <v>20</v>
      </c>
      <c r="B79" s="7" t="s">
        <v>84</v>
      </c>
    </row>
    <row r="80" spans="1:2" x14ac:dyDescent="0.25">
      <c r="A80" s="7" t="s">
        <v>41</v>
      </c>
      <c r="B80" s="7" t="s">
        <v>78</v>
      </c>
    </row>
    <row r="81" spans="1:2" x14ac:dyDescent="0.25">
      <c r="A81" s="7" t="s">
        <v>127</v>
      </c>
      <c r="B81" s="7" t="s">
        <v>80</v>
      </c>
    </row>
    <row r="82" spans="1:2" x14ac:dyDescent="0.25">
      <c r="A82" s="7" t="s">
        <v>128</v>
      </c>
      <c r="B82" s="7" t="s">
        <v>69</v>
      </c>
    </row>
    <row r="83" spans="1:2" x14ac:dyDescent="0.25">
      <c r="A83" s="7" t="s">
        <v>129</v>
      </c>
      <c r="B83" s="7" t="s">
        <v>80</v>
      </c>
    </row>
    <row r="84" spans="1:2" x14ac:dyDescent="0.25">
      <c r="A84" s="7" t="s">
        <v>130</v>
      </c>
      <c r="B84" s="7" t="s">
        <v>80</v>
      </c>
    </row>
    <row r="85" spans="1:2" x14ac:dyDescent="0.25">
      <c r="A85" s="7" t="s">
        <v>21</v>
      </c>
      <c r="B85" s="7" t="s">
        <v>78</v>
      </c>
    </row>
    <row r="86" spans="1:2" x14ac:dyDescent="0.25">
      <c r="A86" s="7" t="s">
        <v>131</v>
      </c>
      <c r="B86" s="7" t="s">
        <v>71</v>
      </c>
    </row>
    <row r="87" spans="1:2" x14ac:dyDescent="0.25">
      <c r="A87" s="7" t="s">
        <v>132</v>
      </c>
      <c r="B87" s="7" t="s">
        <v>71</v>
      </c>
    </row>
    <row r="88" spans="1:2" x14ac:dyDescent="0.25">
      <c r="A88" s="7" t="s">
        <v>42</v>
      </c>
      <c r="B88" s="7" t="s">
        <v>75</v>
      </c>
    </row>
    <row r="89" spans="1:2" x14ac:dyDescent="0.25">
      <c r="A89" s="7" t="s">
        <v>133</v>
      </c>
      <c r="B89" s="7" t="s">
        <v>81</v>
      </c>
    </row>
    <row r="90" spans="1:2" x14ac:dyDescent="0.25">
      <c r="A90" s="7" t="s">
        <v>43</v>
      </c>
      <c r="B90" s="7" t="s">
        <v>13</v>
      </c>
    </row>
    <row r="91" spans="1:2" x14ac:dyDescent="0.25">
      <c r="A91" s="7" t="s">
        <v>134</v>
      </c>
      <c r="B91" s="7" t="s">
        <v>71</v>
      </c>
    </row>
    <row r="92" spans="1:2" x14ac:dyDescent="0.25">
      <c r="A92" s="7" t="s">
        <v>44</v>
      </c>
      <c r="B92" s="7" t="s">
        <v>13</v>
      </c>
    </row>
    <row r="93" spans="1:2" x14ac:dyDescent="0.25">
      <c r="A93" s="7" t="s">
        <v>135</v>
      </c>
      <c r="B93" s="7" t="s">
        <v>69</v>
      </c>
    </row>
    <row r="94" spans="1:2" x14ac:dyDescent="0.25">
      <c r="A94" s="7" t="s">
        <v>136</v>
      </c>
      <c r="B94" s="7" t="s">
        <v>73</v>
      </c>
    </row>
    <row r="95" spans="1:2" x14ac:dyDescent="0.25">
      <c r="A95" s="7" t="s">
        <v>45</v>
      </c>
      <c r="B95" s="7" t="s">
        <v>98</v>
      </c>
    </row>
    <row r="96" spans="1:2" x14ac:dyDescent="0.25">
      <c r="A96" s="7" t="s">
        <v>137</v>
      </c>
      <c r="B96" s="7" t="s">
        <v>73</v>
      </c>
    </row>
    <row r="97" spans="1:2" x14ac:dyDescent="0.25">
      <c r="A97" s="7" t="s">
        <v>138</v>
      </c>
      <c r="B97" s="7" t="s">
        <v>69</v>
      </c>
    </row>
    <row r="98" spans="1:2" x14ac:dyDescent="0.25">
      <c r="A98" s="7" t="s">
        <v>139</v>
      </c>
      <c r="B98" s="7" t="s">
        <v>73</v>
      </c>
    </row>
    <row r="99" spans="1:2" x14ac:dyDescent="0.25">
      <c r="A99" s="7" t="s">
        <v>140</v>
      </c>
      <c r="B99" s="7" t="s">
        <v>80</v>
      </c>
    </row>
    <row r="100" spans="1:2" x14ac:dyDescent="0.25">
      <c r="A100" s="7" t="s">
        <v>141</v>
      </c>
      <c r="B100" s="7" t="s">
        <v>71</v>
      </c>
    </row>
    <row r="101" spans="1:2" x14ac:dyDescent="0.25">
      <c r="A101" s="7" t="s">
        <v>46</v>
      </c>
      <c r="B101" s="7" t="s">
        <v>98</v>
      </c>
    </row>
    <row r="102" spans="1:2" x14ac:dyDescent="0.25">
      <c r="A102" s="7" t="s">
        <v>142</v>
      </c>
      <c r="B102" s="7" t="s">
        <v>78</v>
      </c>
    </row>
    <row r="103" spans="1:2" x14ac:dyDescent="0.25">
      <c r="A103" s="7" t="s">
        <v>143</v>
      </c>
      <c r="B103" s="7" t="s">
        <v>69</v>
      </c>
    </row>
    <row r="104" spans="1:2" x14ac:dyDescent="0.25">
      <c r="A104" s="7" t="s">
        <v>144</v>
      </c>
      <c r="B104" s="7" t="s">
        <v>81</v>
      </c>
    </row>
    <row r="105" spans="1:2" x14ac:dyDescent="0.25">
      <c r="A105" s="7" t="s">
        <v>47</v>
      </c>
      <c r="B105" s="7" t="s">
        <v>73</v>
      </c>
    </row>
    <row r="106" spans="1:2" x14ac:dyDescent="0.25">
      <c r="A106" s="7" t="s">
        <v>145</v>
      </c>
      <c r="B106" s="7" t="s">
        <v>71</v>
      </c>
    </row>
    <row r="107" spans="1:2" x14ac:dyDescent="0.25">
      <c r="A107" s="7" t="s">
        <v>22</v>
      </c>
      <c r="B107" s="7" t="s">
        <v>98</v>
      </c>
    </row>
    <row r="108" spans="1:2" x14ac:dyDescent="0.25">
      <c r="A108" s="7" t="s">
        <v>48</v>
      </c>
      <c r="B108" s="7" t="s">
        <v>71</v>
      </c>
    </row>
    <row r="109" spans="1:2" x14ac:dyDescent="0.25">
      <c r="A109" s="7" t="s">
        <v>146</v>
      </c>
      <c r="B109" s="7" t="s">
        <v>71</v>
      </c>
    </row>
    <row r="110" spans="1:2" x14ac:dyDescent="0.25">
      <c r="A110" s="7" t="s">
        <v>147</v>
      </c>
      <c r="B110" s="7" t="s">
        <v>80</v>
      </c>
    </row>
    <row r="111" spans="1:2" x14ac:dyDescent="0.25">
      <c r="A111" s="7" t="s">
        <v>49</v>
      </c>
      <c r="B111" s="7" t="s">
        <v>78</v>
      </c>
    </row>
    <row r="112" spans="1:2" x14ac:dyDescent="0.25">
      <c r="A112" s="7" t="s">
        <v>50</v>
      </c>
      <c r="B112" s="7" t="s">
        <v>98</v>
      </c>
    </row>
    <row r="113" spans="1:2" x14ac:dyDescent="0.25">
      <c r="A113" s="7" t="s">
        <v>148</v>
      </c>
      <c r="B113" s="7" t="s">
        <v>98</v>
      </c>
    </row>
    <row r="114" spans="1:2" x14ac:dyDescent="0.25">
      <c r="A114" s="7" t="s">
        <v>23</v>
      </c>
      <c r="B114" s="7" t="s">
        <v>98</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CF641-D151-4582-920C-1022A672AFCA}">
  <sheetPr>
    <tabColor rgb="FF0070C0"/>
  </sheetPr>
  <dimension ref="A1:X244"/>
  <sheetViews>
    <sheetView topLeftCell="J1" zoomScaleNormal="100" workbookViewId="0">
      <selection activeCell="H7" sqref="H7"/>
    </sheetView>
  </sheetViews>
  <sheetFormatPr defaultRowHeight="15" x14ac:dyDescent="0.25"/>
  <cols>
    <col min="1" max="1" width="25.5703125" style="7" customWidth="1"/>
    <col min="2" max="2" width="25.85546875" customWidth="1"/>
    <col min="3" max="3" width="15.140625" customWidth="1"/>
    <col min="4" max="4" width="24" style="7" bestFit="1" customWidth="1"/>
    <col min="5" max="5" width="21" customWidth="1"/>
    <col min="6" max="6" width="28.140625" bestFit="1" customWidth="1"/>
    <col min="7" max="7" width="30.85546875" bestFit="1" customWidth="1"/>
    <col min="8" max="8" width="36.140625" bestFit="1" customWidth="1"/>
    <col min="9" max="9" width="21.28515625" bestFit="1" customWidth="1"/>
    <col min="10" max="10" width="24.7109375" customWidth="1"/>
    <col min="11" max="11" width="14.85546875" bestFit="1" customWidth="1"/>
    <col min="12" max="13" width="20.5703125" bestFit="1" customWidth="1"/>
    <col min="14" max="14" width="28.5703125" bestFit="1" customWidth="1"/>
    <col min="15" max="15" width="11.28515625" bestFit="1" customWidth="1"/>
    <col min="16" max="16" width="34.140625" bestFit="1" customWidth="1"/>
    <col min="17" max="17" width="25.140625" bestFit="1" customWidth="1"/>
    <col min="18" max="18" width="24.42578125" bestFit="1" customWidth="1"/>
    <col min="19" max="19" width="29.85546875" bestFit="1" customWidth="1"/>
    <col min="20" max="20" width="29.140625" bestFit="1" customWidth="1"/>
    <col min="21" max="21" width="29.85546875" bestFit="1" customWidth="1"/>
    <col min="22" max="22" width="26.85546875" bestFit="1" customWidth="1"/>
    <col min="23" max="23" width="21.28515625" bestFit="1" customWidth="1"/>
    <col min="24" max="24" width="20.42578125" bestFit="1" customWidth="1"/>
    <col min="27" max="27" width="27.5703125" bestFit="1" customWidth="1"/>
    <col min="28" max="28" width="21.28515625" bestFit="1" customWidth="1"/>
    <col min="29" max="29" width="17.85546875" customWidth="1"/>
    <col min="30" max="30" width="15" customWidth="1"/>
    <col min="31" max="31" width="21.42578125" customWidth="1"/>
    <col min="32" max="32" width="35.28515625" customWidth="1"/>
    <col min="33" max="33" width="25" customWidth="1"/>
    <col min="34" max="34" width="30" customWidth="1"/>
    <col min="35" max="35" width="27.5703125" customWidth="1"/>
    <col min="36" max="36" width="20.85546875" customWidth="1"/>
    <col min="37" max="37" width="25.85546875" customWidth="1"/>
    <col min="38" max="38" width="30.85546875" customWidth="1"/>
    <col min="39" max="39" width="28.42578125" customWidth="1"/>
    <col min="40" max="40" width="21.7109375" customWidth="1"/>
    <col min="41" max="41" width="20.85546875" bestFit="1" customWidth="1"/>
  </cols>
  <sheetData>
    <row r="1" spans="1:24" x14ac:dyDescent="0.25">
      <c r="A1" s="7" t="s">
        <v>67</v>
      </c>
      <c r="B1" s="7" t="s">
        <v>3</v>
      </c>
      <c r="C1" s="7" t="s">
        <v>383</v>
      </c>
      <c r="D1" s="7" t="s">
        <v>4</v>
      </c>
      <c r="E1" s="7" t="s">
        <v>224</v>
      </c>
      <c r="F1" s="7" t="s">
        <v>385</v>
      </c>
      <c r="G1" s="7" t="s">
        <v>386</v>
      </c>
      <c r="H1" s="7" t="s">
        <v>157</v>
      </c>
      <c r="I1" s="7" t="s">
        <v>382</v>
      </c>
      <c r="J1" s="7" t="s">
        <v>387</v>
      </c>
      <c r="K1" s="7" t="s">
        <v>5</v>
      </c>
      <c r="L1" s="7" t="s">
        <v>384</v>
      </c>
      <c r="M1" s="7" t="s">
        <v>381</v>
      </c>
      <c r="N1" s="7" t="s">
        <v>447</v>
      </c>
      <c r="O1" s="7" t="s">
        <v>51</v>
      </c>
      <c r="P1" s="7" t="s">
        <v>388</v>
      </c>
      <c r="Q1" s="7" t="s">
        <v>393</v>
      </c>
      <c r="R1" s="7" t="s">
        <v>389</v>
      </c>
      <c r="S1" s="7" t="s">
        <v>394</v>
      </c>
      <c r="T1" s="7" t="s">
        <v>390</v>
      </c>
      <c r="U1" s="7" t="s">
        <v>395</v>
      </c>
      <c r="V1" s="7" t="s">
        <v>391</v>
      </c>
      <c r="W1" s="7" t="s">
        <v>396</v>
      </c>
      <c r="X1" s="7" t="s">
        <v>392</v>
      </c>
    </row>
    <row r="2" spans="1:24" x14ac:dyDescent="0.25">
      <c r="A2" s="7" t="s">
        <v>68</v>
      </c>
      <c r="B2" s="7" t="s">
        <v>69</v>
      </c>
      <c r="C2" s="7" t="s">
        <v>398</v>
      </c>
      <c r="D2" s="7" t="s">
        <v>6</v>
      </c>
      <c r="E2" s="7" t="s">
        <v>225</v>
      </c>
      <c r="F2" s="7" t="s">
        <v>399</v>
      </c>
      <c r="G2" s="7" t="s">
        <v>400</v>
      </c>
      <c r="H2" s="7" t="s">
        <v>161</v>
      </c>
      <c r="I2" s="7" t="s">
        <v>397</v>
      </c>
      <c r="J2" s="23">
        <v>43936</v>
      </c>
      <c r="K2" s="7" t="s">
        <v>163</v>
      </c>
      <c r="L2" s="23">
        <v>44119</v>
      </c>
      <c r="M2" s="23">
        <v>44141</v>
      </c>
      <c r="N2" s="7">
        <v>7.4</v>
      </c>
      <c r="O2" s="7" t="s">
        <v>160</v>
      </c>
      <c r="P2" s="7">
        <v>9522740</v>
      </c>
      <c r="Q2" s="7">
        <v>9522739</v>
      </c>
      <c r="R2" s="7">
        <v>9522739</v>
      </c>
      <c r="S2" s="7">
        <v>0</v>
      </c>
      <c r="T2" s="7">
        <v>0</v>
      </c>
      <c r="U2" s="7">
        <v>0</v>
      </c>
      <c r="V2" s="7">
        <v>0</v>
      </c>
      <c r="W2" s="7">
        <v>3965487</v>
      </c>
      <c r="X2" s="7">
        <v>3965487</v>
      </c>
    </row>
    <row r="3" spans="1:24" x14ac:dyDescent="0.25">
      <c r="A3" s="7" t="s">
        <v>68</v>
      </c>
      <c r="B3" s="7" t="s">
        <v>69</v>
      </c>
      <c r="C3" s="7" t="s">
        <v>398</v>
      </c>
      <c r="D3" s="7" t="s">
        <v>423</v>
      </c>
      <c r="E3" s="7" t="s">
        <v>298</v>
      </c>
      <c r="F3" s="7" t="s">
        <v>399</v>
      </c>
      <c r="G3" s="7" t="s">
        <v>400</v>
      </c>
      <c r="H3" s="7" t="s">
        <v>161</v>
      </c>
      <c r="I3" s="7" t="s">
        <v>397</v>
      </c>
      <c r="J3" s="23">
        <v>43936</v>
      </c>
      <c r="K3" s="7" t="s">
        <v>163</v>
      </c>
      <c r="L3" s="23">
        <v>44091</v>
      </c>
      <c r="M3" s="23">
        <v>44125</v>
      </c>
      <c r="N3" s="7">
        <v>6.9</v>
      </c>
      <c r="O3" s="7" t="s">
        <v>160</v>
      </c>
      <c r="P3" s="7">
        <v>20000000</v>
      </c>
      <c r="Q3" s="7">
        <v>20000000</v>
      </c>
      <c r="R3" s="7">
        <v>20000000</v>
      </c>
      <c r="S3" s="7">
        <v>0</v>
      </c>
      <c r="T3" s="7">
        <v>0</v>
      </c>
      <c r="U3" s="7">
        <v>0</v>
      </c>
      <c r="V3" s="7">
        <v>0</v>
      </c>
      <c r="W3" s="7">
        <v>12141580</v>
      </c>
      <c r="X3" s="7">
        <v>12141580</v>
      </c>
    </row>
    <row r="4" spans="1:24" x14ac:dyDescent="0.25">
      <c r="A4" s="7" t="s">
        <v>68</v>
      </c>
      <c r="B4" s="7" t="s">
        <v>69</v>
      </c>
      <c r="C4" s="7" t="s">
        <v>398</v>
      </c>
      <c r="D4" s="7" t="s">
        <v>8</v>
      </c>
      <c r="E4" s="7" t="s">
        <v>360</v>
      </c>
      <c r="F4" s="7" t="s">
        <v>399</v>
      </c>
      <c r="G4" s="7" t="s">
        <v>410</v>
      </c>
      <c r="H4" s="7" t="s">
        <v>165</v>
      </c>
      <c r="I4" s="7" t="s">
        <v>397</v>
      </c>
      <c r="J4" s="23">
        <v>44001</v>
      </c>
      <c r="K4" s="7" t="s">
        <v>163</v>
      </c>
      <c r="L4" s="23">
        <v>44147</v>
      </c>
      <c r="M4" s="23">
        <v>44168</v>
      </c>
      <c r="N4" s="7">
        <v>6</v>
      </c>
      <c r="O4" s="7" t="s">
        <v>160</v>
      </c>
      <c r="P4" s="7">
        <v>29000000</v>
      </c>
      <c r="Q4" s="7">
        <v>29000000</v>
      </c>
      <c r="R4" s="7">
        <v>29000000</v>
      </c>
      <c r="S4" s="7">
        <v>0</v>
      </c>
      <c r="T4" s="7">
        <v>0</v>
      </c>
      <c r="U4" s="7">
        <v>0</v>
      </c>
      <c r="V4" s="7">
        <v>0</v>
      </c>
      <c r="W4" s="7">
        <v>5795377</v>
      </c>
      <c r="X4" s="7">
        <v>5795377</v>
      </c>
    </row>
    <row r="5" spans="1:24" x14ac:dyDescent="0.25">
      <c r="A5" s="7" t="s">
        <v>74</v>
      </c>
      <c r="B5" s="7" t="s">
        <v>75</v>
      </c>
      <c r="C5" s="7" t="s">
        <v>398</v>
      </c>
      <c r="D5" s="7" t="s">
        <v>421</v>
      </c>
      <c r="E5" s="7" t="s">
        <v>294</v>
      </c>
      <c r="F5" s="7" t="s">
        <v>399</v>
      </c>
      <c r="G5" s="7" t="s">
        <v>400</v>
      </c>
      <c r="H5" s="7" t="s">
        <v>216</v>
      </c>
      <c r="I5" s="7" t="s">
        <v>397</v>
      </c>
      <c r="J5" s="23">
        <v>44161</v>
      </c>
      <c r="K5" s="7" t="s">
        <v>163</v>
      </c>
      <c r="L5" s="23">
        <v>44308</v>
      </c>
      <c r="M5" s="23">
        <v>44335</v>
      </c>
      <c r="N5" s="7">
        <v>6</v>
      </c>
      <c r="O5" s="7" t="s">
        <v>160</v>
      </c>
      <c r="P5" s="7">
        <v>82600349</v>
      </c>
      <c r="Q5" s="7">
        <v>82600349</v>
      </c>
      <c r="R5" s="7">
        <v>82600349</v>
      </c>
      <c r="S5" s="7">
        <v>0</v>
      </c>
      <c r="T5" s="7">
        <v>0</v>
      </c>
      <c r="U5" s="7">
        <v>0</v>
      </c>
      <c r="V5" s="7">
        <v>0</v>
      </c>
      <c r="W5" s="7">
        <v>46568161</v>
      </c>
      <c r="X5" s="7">
        <v>0</v>
      </c>
    </row>
    <row r="6" spans="1:24" x14ac:dyDescent="0.25">
      <c r="A6" s="7" t="s">
        <v>76</v>
      </c>
      <c r="B6" s="7" t="s">
        <v>71</v>
      </c>
      <c r="C6" s="7" t="s">
        <v>404</v>
      </c>
      <c r="D6" s="7" t="s">
        <v>417</v>
      </c>
      <c r="E6" s="7" t="s">
        <v>256</v>
      </c>
      <c r="F6" s="7" t="s">
        <v>399</v>
      </c>
      <c r="G6" s="7" t="s">
        <v>409</v>
      </c>
      <c r="H6" s="7" t="s">
        <v>406</v>
      </c>
      <c r="I6" s="7" t="s">
        <v>397</v>
      </c>
      <c r="J6" s="23">
        <v>44337</v>
      </c>
      <c r="K6" s="7" t="s">
        <v>163</v>
      </c>
      <c r="L6" s="23">
        <v>44392</v>
      </c>
      <c r="M6" s="23">
        <v>44400</v>
      </c>
      <c r="N6" s="7">
        <v>2.7</v>
      </c>
      <c r="O6" s="7" t="s">
        <v>160</v>
      </c>
      <c r="P6" s="7">
        <v>9667181</v>
      </c>
      <c r="Q6" s="7">
        <v>9667181</v>
      </c>
      <c r="R6" s="7">
        <v>9667181</v>
      </c>
      <c r="S6" s="7">
        <v>0</v>
      </c>
      <c r="T6" s="7">
        <v>0</v>
      </c>
      <c r="U6" s="7">
        <v>0</v>
      </c>
      <c r="V6" s="7">
        <v>0</v>
      </c>
      <c r="W6" s="7">
        <v>2920856</v>
      </c>
      <c r="X6" s="7">
        <v>2920856</v>
      </c>
    </row>
    <row r="7" spans="1:24" x14ac:dyDescent="0.25">
      <c r="A7" s="7" t="s">
        <v>76</v>
      </c>
      <c r="B7" s="7" t="s">
        <v>71</v>
      </c>
      <c r="C7" s="7" t="s">
        <v>404</v>
      </c>
      <c r="D7" s="7" t="s">
        <v>417</v>
      </c>
      <c r="E7" s="7" t="s">
        <v>484</v>
      </c>
      <c r="F7" s="7" t="s">
        <v>411</v>
      </c>
      <c r="G7" s="7" t="s">
        <v>409</v>
      </c>
      <c r="H7" s="7" t="s">
        <v>485</v>
      </c>
      <c r="I7" s="7" t="s">
        <v>403</v>
      </c>
      <c r="J7" s="23"/>
      <c r="K7" s="7"/>
      <c r="L7" s="23"/>
      <c r="M7" s="23"/>
      <c r="N7" s="7"/>
      <c r="O7" s="7" t="s">
        <v>160</v>
      </c>
      <c r="P7" s="7">
        <v>0</v>
      </c>
      <c r="Q7" s="7">
        <v>0</v>
      </c>
      <c r="R7" s="7">
        <v>0</v>
      </c>
      <c r="S7" s="7">
        <v>0</v>
      </c>
      <c r="T7" s="7">
        <v>0</v>
      </c>
      <c r="U7" s="7">
        <v>0</v>
      </c>
      <c r="V7" s="7">
        <v>0</v>
      </c>
      <c r="W7" s="7">
        <v>0</v>
      </c>
      <c r="X7" s="7">
        <v>0</v>
      </c>
    </row>
    <row r="8" spans="1:24" x14ac:dyDescent="0.25">
      <c r="A8" s="7" t="s">
        <v>77</v>
      </c>
      <c r="B8" s="7" t="s">
        <v>71</v>
      </c>
      <c r="C8" s="7" t="s">
        <v>404</v>
      </c>
      <c r="D8" s="7" t="s">
        <v>417</v>
      </c>
      <c r="E8" s="7" t="s">
        <v>257</v>
      </c>
      <c r="F8" s="7" t="s">
        <v>399</v>
      </c>
      <c r="G8" s="7" t="s">
        <v>405</v>
      </c>
      <c r="H8" s="7" t="s">
        <v>161</v>
      </c>
      <c r="I8" s="7" t="s">
        <v>397</v>
      </c>
      <c r="J8" s="23">
        <v>43930</v>
      </c>
      <c r="K8" s="7" t="s">
        <v>163</v>
      </c>
      <c r="L8" s="7">
        <v>44082</v>
      </c>
      <c r="M8" s="7">
        <v>44125</v>
      </c>
      <c r="N8" s="7">
        <v>6.9</v>
      </c>
      <c r="O8" s="7" t="s">
        <v>160</v>
      </c>
      <c r="P8" s="7">
        <v>17261208</v>
      </c>
      <c r="Q8" s="7">
        <v>17261208</v>
      </c>
      <c r="R8" s="7">
        <v>17261208</v>
      </c>
      <c r="S8" s="7">
        <v>0</v>
      </c>
      <c r="T8" s="7">
        <v>0</v>
      </c>
      <c r="U8" s="7">
        <v>0</v>
      </c>
      <c r="V8" s="7">
        <v>0</v>
      </c>
      <c r="W8" s="7">
        <v>32541251</v>
      </c>
      <c r="X8" s="7">
        <v>32541251</v>
      </c>
    </row>
    <row r="9" spans="1:24" x14ac:dyDescent="0.25">
      <c r="A9" s="7" t="s">
        <v>7</v>
      </c>
      <c r="B9" s="7" t="s">
        <v>78</v>
      </c>
      <c r="C9" s="7" t="s">
        <v>401</v>
      </c>
      <c r="D9" s="7" t="s">
        <v>6</v>
      </c>
      <c r="E9" s="7" t="s">
        <v>227</v>
      </c>
      <c r="F9" s="7" t="s">
        <v>399</v>
      </c>
      <c r="G9" s="7" t="s">
        <v>400</v>
      </c>
      <c r="H9" s="7" t="s">
        <v>161</v>
      </c>
      <c r="I9" s="7" t="s">
        <v>207</v>
      </c>
      <c r="J9" s="23">
        <v>43935</v>
      </c>
      <c r="K9" s="7" t="s">
        <v>207</v>
      </c>
      <c r="L9" s="23"/>
      <c r="M9" s="23"/>
      <c r="N9" s="7"/>
      <c r="O9" s="7" t="s">
        <v>160</v>
      </c>
      <c r="P9" s="7">
        <v>23000765</v>
      </c>
      <c r="Q9" s="7">
        <v>23000765</v>
      </c>
      <c r="R9" s="7">
        <v>0</v>
      </c>
      <c r="S9" s="7">
        <v>0</v>
      </c>
      <c r="T9" s="7">
        <v>0</v>
      </c>
      <c r="U9" s="7">
        <v>0</v>
      </c>
      <c r="V9" s="7">
        <v>0</v>
      </c>
      <c r="W9" s="7">
        <v>9024210</v>
      </c>
      <c r="X9" s="7">
        <v>0</v>
      </c>
    </row>
    <row r="10" spans="1:24" x14ac:dyDescent="0.25">
      <c r="A10" s="7" t="s">
        <v>7</v>
      </c>
      <c r="B10" s="7" t="s">
        <v>78</v>
      </c>
      <c r="C10" s="7" t="s">
        <v>401</v>
      </c>
      <c r="D10" s="7" t="s">
        <v>6</v>
      </c>
      <c r="E10" s="7" t="s">
        <v>226</v>
      </c>
      <c r="F10" s="7" t="s">
        <v>399</v>
      </c>
      <c r="G10" s="7" t="s">
        <v>400</v>
      </c>
      <c r="H10" s="7" t="s">
        <v>203</v>
      </c>
      <c r="I10" s="7" t="s">
        <v>397</v>
      </c>
      <c r="J10" s="23">
        <v>44092</v>
      </c>
      <c r="K10" s="7" t="s">
        <v>163</v>
      </c>
      <c r="L10" s="23">
        <v>44252</v>
      </c>
      <c r="M10" s="23">
        <v>44277</v>
      </c>
      <c r="N10" s="7">
        <v>6.6</v>
      </c>
      <c r="O10" s="7" t="s">
        <v>160</v>
      </c>
      <c r="P10" s="7">
        <v>23000765</v>
      </c>
      <c r="Q10" s="7">
        <v>23000765</v>
      </c>
      <c r="R10" s="7">
        <v>23000765</v>
      </c>
      <c r="S10" s="7">
        <v>0</v>
      </c>
      <c r="T10" s="7">
        <v>0</v>
      </c>
      <c r="U10" s="7">
        <v>0</v>
      </c>
      <c r="V10" s="7">
        <v>0</v>
      </c>
      <c r="W10" s="7">
        <v>9159456</v>
      </c>
      <c r="X10" s="7">
        <v>9159456</v>
      </c>
    </row>
    <row r="11" spans="1:24" x14ac:dyDescent="0.25">
      <c r="A11" s="7" t="s">
        <v>7</v>
      </c>
      <c r="B11" s="7" t="s">
        <v>78</v>
      </c>
      <c r="C11" s="7" t="s">
        <v>401</v>
      </c>
      <c r="D11" s="7" t="s">
        <v>6</v>
      </c>
      <c r="E11" s="7" t="s">
        <v>486</v>
      </c>
      <c r="F11" s="7" t="s">
        <v>483</v>
      </c>
      <c r="G11" s="7" t="s">
        <v>400</v>
      </c>
      <c r="H11" s="7"/>
      <c r="I11" s="7" t="s">
        <v>403</v>
      </c>
      <c r="J11" s="23"/>
      <c r="K11" s="7"/>
      <c r="L11" s="23"/>
      <c r="M11" s="23"/>
      <c r="N11" s="7"/>
      <c r="O11" s="7" t="s">
        <v>160</v>
      </c>
      <c r="P11" s="7">
        <v>0</v>
      </c>
      <c r="Q11" s="7">
        <v>0</v>
      </c>
      <c r="R11" s="7">
        <v>0</v>
      </c>
      <c r="S11" s="7">
        <v>0</v>
      </c>
      <c r="T11" s="7">
        <v>0</v>
      </c>
      <c r="U11" s="7">
        <v>0</v>
      </c>
      <c r="V11" s="7">
        <v>0</v>
      </c>
      <c r="W11" s="7">
        <v>0</v>
      </c>
      <c r="X11" s="7">
        <v>0</v>
      </c>
    </row>
    <row r="12" spans="1:24" x14ac:dyDescent="0.25">
      <c r="A12" s="7" t="s">
        <v>7</v>
      </c>
      <c r="B12" s="7" t="s">
        <v>78</v>
      </c>
      <c r="C12" s="7" t="s">
        <v>401</v>
      </c>
      <c r="D12" s="7" t="s">
        <v>423</v>
      </c>
      <c r="E12" s="7" t="s">
        <v>299</v>
      </c>
      <c r="F12" s="7" t="s">
        <v>399</v>
      </c>
      <c r="G12" s="7" t="s">
        <v>408</v>
      </c>
      <c r="H12" s="7" t="s">
        <v>161</v>
      </c>
      <c r="I12" s="7" t="s">
        <v>397</v>
      </c>
      <c r="J12" s="23">
        <v>43935</v>
      </c>
      <c r="K12" s="7" t="s">
        <v>163</v>
      </c>
      <c r="L12" s="23">
        <v>44119</v>
      </c>
      <c r="M12" s="23">
        <v>44141</v>
      </c>
      <c r="N12" s="7">
        <v>7.4</v>
      </c>
      <c r="O12" s="7" t="s">
        <v>160</v>
      </c>
      <c r="P12" s="7">
        <v>24100000</v>
      </c>
      <c r="Q12" s="7">
        <v>24100000</v>
      </c>
      <c r="R12" s="7">
        <v>24100000</v>
      </c>
      <c r="S12" s="7">
        <v>0</v>
      </c>
      <c r="T12" s="7">
        <v>0</v>
      </c>
      <c r="U12" s="7">
        <v>0</v>
      </c>
      <c r="V12" s="7">
        <v>0</v>
      </c>
      <c r="W12" s="7">
        <v>9756069</v>
      </c>
      <c r="X12" s="7">
        <v>9756069</v>
      </c>
    </row>
    <row r="13" spans="1:24" x14ac:dyDescent="0.25">
      <c r="A13" s="7" t="s">
        <v>7</v>
      </c>
      <c r="B13" s="7" t="s">
        <v>78</v>
      </c>
      <c r="C13" s="7" t="s">
        <v>401</v>
      </c>
      <c r="D13" s="7" t="s">
        <v>8</v>
      </c>
      <c r="E13" s="7" t="s">
        <v>162</v>
      </c>
      <c r="F13" s="7" t="s">
        <v>407</v>
      </c>
      <c r="G13" s="7" t="s">
        <v>408</v>
      </c>
      <c r="H13" s="7" t="s">
        <v>161</v>
      </c>
      <c r="I13" s="7" t="s">
        <v>397</v>
      </c>
      <c r="J13" s="23">
        <v>43935</v>
      </c>
      <c r="K13" s="7" t="s">
        <v>163</v>
      </c>
      <c r="L13" s="23">
        <v>44119</v>
      </c>
      <c r="M13" s="23">
        <v>44141</v>
      </c>
      <c r="N13" s="7">
        <v>7.4</v>
      </c>
      <c r="O13" s="7" t="s">
        <v>160</v>
      </c>
      <c r="P13" s="7">
        <v>111770502</v>
      </c>
      <c r="Q13" s="7">
        <v>111770502</v>
      </c>
      <c r="R13" s="7">
        <v>111770502</v>
      </c>
      <c r="S13" s="7">
        <v>10000000</v>
      </c>
      <c r="T13" s="7">
        <v>10000000</v>
      </c>
      <c r="U13" s="7">
        <v>0</v>
      </c>
      <c r="V13" s="7">
        <v>0</v>
      </c>
      <c r="W13" s="7">
        <v>55759840</v>
      </c>
      <c r="X13" s="7">
        <v>55759841</v>
      </c>
    </row>
    <row r="14" spans="1:24" x14ac:dyDescent="0.25">
      <c r="A14" s="7" t="s">
        <v>25</v>
      </c>
      <c r="B14" s="7" t="s">
        <v>71</v>
      </c>
      <c r="C14" s="7" t="s">
        <v>404</v>
      </c>
      <c r="D14" s="7" t="s">
        <v>417</v>
      </c>
      <c r="E14" s="7" t="s">
        <v>164</v>
      </c>
      <c r="F14" s="7" t="s">
        <v>407</v>
      </c>
      <c r="G14" s="7" t="s">
        <v>405</v>
      </c>
      <c r="H14" s="7" t="s">
        <v>406</v>
      </c>
      <c r="I14" s="7" t="s">
        <v>397</v>
      </c>
      <c r="J14" s="23">
        <v>44337</v>
      </c>
      <c r="K14" s="7" t="s">
        <v>163</v>
      </c>
      <c r="L14" s="23">
        <v>44462</v>
      </c>
      <c r="M14" s="23">
        <v>44488</v>
      </c>
      <c r="N14" s="7">
        <v>5.6</v>
      </c>
      <c r="O14" s="7" t="s">
        <v>160</v>
      </c>
      <c r="P14" s="7">
        <v>20839591</v>
      </c>
      <c r="Q14" s="7">
        <v>20839591</v>
      </c>
      <c r="R14" s="7">
        <v>20839591</v>
      </c>
      <c r="S14" s="7">
        <v>1000000</v>
      </c>
      <c r="T14" s="7">
        <v>1000000</v>
      </c>
      <c r="U14" s="7">
        <v>0</v>
      </c>
      <c r="V14" s="7">
        <v>0</v>
      </c>
      <c r="W14" s="7">
        <v>9399410</v>
      </c>
      <c r="X14" s="7">
        <v>9399410</v>
      </c>
    </row>
    <row r="15" spans="1:24" x14ac:dyDescent="0.25">
      <c r="A15" s="7" t="s">
        <v>25</v>
      </c>
      <c r="B15" s="7" t="s">
        <v>71</v>
      </c>
      <c r="C15" s="7" t="s">
        <v>404</v>
      </c>
      <c r="D15" s="7" t="s">
        <v>417</v>
      </c>
      <c r="E15" s="7" t="s">
        <v>487</v>
      </c>
      <c r="F15" s="7" t="s">
        <v>411</v>
      </c>
      <c r="G15" s="7" t="s">
        <v>405</v>
      </c>
      <c r="H15" s="7" t="s">
        <v>412</v>
      </c>
      <c r="I15" s="7" t="s">
        <v>402</v>
      </c>
      <c r="J15" s="23"/>
      <c r="K15" s="7" t="s">
        <v>163</v>
      </c>
      <c r="L15" s="7"/>
      <c r="M15" s="7"/>
      <c r="N15" s="7"/>
      <c r="O15" s="7" t="s">
        <v>160</v>
      </c>
      <c r="P15" s="7">
        <v>0</v>
      </c>
      <c r="Q15" s="7">
        <v>0</v>
      </c>
      <c r="R15" s="7">
        <v>0</v>
      </c>
      <c r="S15" s="7">
        <v>0</v>
      </c>
      <c r="T15" s="7">
        <v>0</v>
      </c>
      <c r="U15" s="7">
        <v>0</v>
      </c>
      <c r="V15" s="7">
        <v>0</v>
      </c>
      <c r="W15" s="7">
        <v>0</v>
      </c>
      <c r="X15" s="7">
        <v>10027451</v>
      </c>
    </row>
    <row r="16" spans="1:24" x14ac:dyDescent="0.25">
      <c r="A16" s="7" t="s">
        <v>79</v>
      </c>
      <c r="B16" s="7" t="s">
        <v>80</v>
      </c>
      <c r="C16" s="7" t="s">
        <v>404</v>
      </c>
      <c r="D16" s="7" t="s">
        <v>6</v>
      </c>
      <c r="E16" s="7" t="s">
        <v>228</v>
      </c>
      <c r="F16" s="7" t="s">
        <v>399</v>
      </c>
      <c r="G16" s="7" t="s">
        <v>405</v>
      </c>
      <c r="H16" s="7" t="s">
        <v>406</v>
      </c>
      <c r="I16" s="7" t="s">
        <v>397</v>
      </c>
      <c r="J16" s="23">
        <v>44337</v>
      </c>
      <c r="K16" s="7" t="s">
        <v>163</v>
      </c>
      <c r="L16" s="23">
        <v>44490</v>
      </c>
      <c r="M16" s="23">
        <v>44440</v>
      </c>
      <c r="N16" s="7">
        <v>4</v>
      </c>
      <c r="O16" s="7" t="s">
        <v>160</v>
      </c>
      <c r="P16" s="7">
        <v>2999251</v>
      </c>
      <c r="Q16" s="7">
        <v>2998947</v>
      </c>
      <c r="R16" s="7">
        <v>2998947</v>
      </c>
      <c r="S16" s="7">
        <v>0</v>
      </c>
      <c r="T16" s="7">
        <v>0</v>
      </c>
      <c r="U16" s="7">
        <v>0</v>
      </c>
      <c r="V16" s="7">
        <v>0</v>
      </c>
      <c r="W16" s="7">
        <v>987491</v>
      </c>
      <c r="X16" s="7">
        <v>987491</v>
      </c>
    </row>
    <row r="17" spans="1:24" x14ac:dyDescent="0.25">
      <c r="A17" s="7" t="s">
        <v>9</v>
      </c>
      <c r="B17" s="7" t="s">
        <v>81</v>
      </c>
      <c r="C17" s="7" t="s">
        <v>398</v>
      </c>
      <c r="D17" s="7" t="s">
        <v>6</v>
      </c>
      <c r="E17" s="7" t="s">
        <v>166</v>
      </c>
      <c r="F17" s="7" t="s">
        <v>407</v>
      </c>
      <c r="G17" s="7" t="s">
        <v>408</v>
      </c>
      <c r="H17" s="7" t="s">
        <v>165</v>
      </c>
      <c r="I17" s="7" t="s">
        <v>397</v>
      </c>
      <c r="J17" s="23">
        <v>44008</v>
      </c>
      <c r="K17" s="7" t="s">
        <v>163</v>
      </c>
      <c r="L17" s="7">
        <v>44168</v>
      </c>
      <c r="M17" s="7">
        <v>44183</v>
      </c>
      <c r="N17" s="7">
        <v>6.5</v>
      </c>
      <c r="O17" s="7" t="s">
        <v>52</v>
      </c>
      <c r="P17" s="7">
        <v>35951209</v>
      </c>
      <c r="Q17" s="7">
        <v>35951209</v>
      </c>
      <c r="R17" s="7">
        <v>35951209</v>
      </c>
      <c r="S17" s="7">
        <v>1541305</v>
      </c>
      <c r="T17" s="7">
        <v>1541305</v>
      </c>
      <c r="U17" s="7">
        <v>0</v>
      </c>
      <c r="V17" s="7">
        <v>0</v>
      </c>
      <c r="W17" s="7">
        <v>15056801</v>
      </c>
      <c r="X17" s="7">
        <v>15056801</v>
      </c>
    </row>
    <row r="18" spans="1:24" x14ac:dyDescent="0.25">
      <c r="A18" s="7" t="s">
        <v>9</v>
      </c>
      <c r="B18" s="7" t="s">
        <v>81</v>
      </c>
      <c r="C18" s="7" t="s">
        <v>398</v>
      </c>
      <c r="D18" s="7" t="s">
        <v>423</v>
      </c>
      <c r="E18" s="7" t="s">
        <v>301</v>
      </c>
      <c r="F18" s="7" t="s">
        <v>399</v>
      </c>
      <c r="G18" s="7" t="s">
        <v>408</v>
      </c>
      <c r="H18" s="7" t="s">
        <v>165</v>
      </c>
      <c r="I18" s="7" t="s">
        <v>207</v>
      </c>
      <c r="J18" s="23">
        <v>44008</v>
      </c>
      <c r="K18" s="7" t="s">
        <v>207</v>
      </c>
      <c r="L18" s="23"/>
      <c r="M18" s="23"/>
      <c r="N18" s="7"/>
      <c r="O18" s="7" t="s">
        <v>52</v>
      </c>
      <c r="P18" s="7">
        <v>44795306</v>
      </c>
      <c r="Q18" s="7">
        <v>39765785</v>
      </c>
      <c r="R18" s="7">
        <v>0</v>
      </c>
      <c r="S18" s="7">
        <v>0</v>
      </c>
      <c r="T18" s="7">
        <v>0</v>
      </c>
      <c r="U18" s="7">
        <v>0</v>
      </c>
      <c r="V18" s="7">
        <v>0</v>
      </c>
      <c r="W18" s="7">
        <v>12536555</v>
      </c>
      <c r="X18" s="7">
        <v>0</v>
      </c>
    </row>
    <row r="19" spans="1:24" x14ac:dyDescent="0.25">
      <c r="A19" s="7" t="s">
        <v>9</v>
      </c>
      <c r="B19" s="7" t="s">
        <v>81</v>
      </c>
      <c r="C19" s="7" t="s">
        <v>398</v>
      </c>
      <c r="D19" s="7" t="s">
        <v>423</v>
      </c>
      <c r="E19" s="7" t="s">
        <v>300</v>
      </c>
      <c r="F19" s="7" t="s">
        <v>399</v>
      </c>
      <c r="G19" s="7" t="s">
        <v>408</v>
      </c>
      <c r="H19" s="7" t="s">
        <v>216</v>
      </c>
      <c r="I19" s="7" t="s">
        <v>397</v>
      </c>
      <c r="J19" s="23">
        <v>44168</v>
      </c>
      <c r="K19" s="7" t="s">
        <v>163</v>
      </c>
      <c r="L19" s="23">
        <v>44375</v>
      </c>
      <c r="M19" s="23">
        <v>44390</v>
      </c>
      <c r="N19" s="7">
        <v>7.8</v>
      </c>
      <c r="O19" s="7" t="s">
        <v>52</v>
      </c>
      <c r="P19" s="7">
        <v>44795306</v>
      </c>
      <c r="Q19" s="7">
        <v>44795306</v>
      </c>
      <c r="R19" s="7">
        <v>44795306</v>
      </c>
      <c r="S19" s="7">
        <v>0</v>
      </c>
      <c r="T19" s="7">
        <v>0</v>
      </c>
      <c r="U19" s="7">
        <v>0</v>
      </c>
      <c r="V19" s="7">
        <v>0</v>
      </c>
      <c r="W19" s="7">
        <v>9537703</v>
      </c>
      <c r="X19" s="7">
        <v>3761500</v>
      </c>
    </row>
    <row r="20" spans="1:24" x14ac:dyDescent="0.25">
      <c r="A20" s="7" t="s">
        <v>9</v>
      </c>
      <c r="B20" s="7" t="s">
        <v>81</v>
      </c>
      <c r="C20" s="7" t="s">
        <v>398</v>
      </c>
      <c r="D20" s="7" t="s">
        <v>24</v>
      </c>
      <c r="E20" s="7" t="s">
        <v>167</v>
      </c>
      <c r="F20" s="7" t="s">
        <v>407</v>
      </c>
      <c r="G20" s="7" t="s">
        <v>408</v>
      </c>
      <c r="H20" s="7" t="s">
        <v>458</v>
      </c>
      <c r="I20" s="7" t="s">
        <v>397</v>
      </c>
      <c r="J20" s="23">
        <v>44460</v>
      </c>
      <c r="K20" s="7" t="s">
        <v>163</v>
      </c>
      <c r="L20" s="23"/>
      <c r="M20" s="23">
        <v>44735</v>
      </c>
      <c r="N20" s="7">
        <v>24.6</v>
      </c>
      <c r="O20" s="7" t="s">
        <v>52</v>
      </c>
      <c r="P20" s="7">
        <v>6970479</v>
      </c>
      <c r="Q20" s="7">
        <v>6970479</v>
      </c>
      <c r="R20" s="7">
        <v>6970479</v>
      </c>
      <c r="S20" s="7">
        <v>1087980</v>
      </c>
      <c r="T20" s="7">
        <v>1087980</v>
      </c>
      <c r="U20" s="7">
        <v>0</v>
      </c>
      <c r="V20" s="7">
        <v>0</v>
      </c>
      <c r="W20" s="7">
        <v>2091144</v>
      </c>
      <c r="X20" s="7">
        <v>1786246</v>
      </c>
    </row>
    <row r="21" spans="1:24" x14ac:dyDescent="0.25">
      <c r="A21" s="7" t="s">
        <v>9</v>
      </c>
      <c r="B21" s="7" t="s">
        <v>81</v>
      </c>
      <c r="C21" s="7" t="s">
        <v>398</v>
      </c>
      <c r="D21" s="7" t="s">
        <v>8</v>
      </c>
      <c r="E21" s="7" t="s">
        <v>361</v>
      </c>
      <c r="F21" s="7" t="s">
        <v>399</v>
      </c>
      <c r="G21" s="7" t="s">
        <v>408</v>
      </c>
      <c r="H21" s="7" t="s">
        <v>165</v>
      </c>
      <c r="I21" s="7" t="s">
        <v>397</v>
      </c>
      <c r="J21" s="23">
        <v>44008</v>
      </c>
      <c r="K21" s="7" t="s">
        <v>163</v>
      </c>
      <c r="L21" s="7">
        <v>44168</v>
      </c>
      <c r="M21" s="7">
        <v>44183</v>
      </c>
      <c r="N21" s="7">
        <v>6.5</v>
      </c>
      <c r="O21" s="7" t="s">
        <v>52</v>
      </c>
      <c r="P21" s="7">
        <v>6710455</v>
      </c>
      <c r="Q21" s="7">
        <v>6710455</v>
      </c>
      <c r="R21" s="7">
        <v>6710455</v>
      </c>
      <c r="S21" s="7">
        <v>0</v>
      </c>
      <c r="T21" s="7">
        <v>0</v>
      </c>
      <c r="U21" s="7">
        <v>0</v>
      </c>
      <c r="V21" s="7">
        <v>0</v>
      </c>
      <c r="W21" s="7">
        <v>2019357</v>
      </c>
      <c r="X21" s="7">
        <v>2019357</v>
      </c>
    </row>
    <row r="22" spans="1:24" x14ac:dyDescent="0.25">
      <c r="A22" s="7" t="s">
        <v>82</v>
      </c>
      <c r="B22" s="7" t="s">
        <v>69</v>
      </c>
      <c r="C22" s="7" t="s">
        <v>404</v>
      </c>
      <c r="D22" s="7" t="s">
        <v>417</v>
      </c>
      <c r="E22" s="7" t="s">
        <v>258</v>
      </c>
      <c r="F22" s="7" t="s">
        <v>399</v>
      </c>
      <c r="G22" s="7" t="s">
        <v>405</v>
      </c>
      <c r="H22" s="7" t="s">
        <v>203</v>
      </c>
      <c r="I22" s="7" t="s">
        <v>397</v>
      </c>
      <c r="J22" s="23">
        <v>44092</v>
      </c>
      <c r="K22" s="7" t="s">
        <v>163</v>
      </c>
      <c r="L22" s="23">
        <v>44308</v>
      </c>
      <c r="M22" s="23">
        <v>44335</v>
      </c>
      <c r="N22" s="7">
        <v>8.5</v>
      </c>
      <c r="O22" s="7" t="s">
        <v>160</v>
      </c>
      <c r="P22" s="7">
        <v>2160464</v>
      </c>
      <c r="Q22" s="7">
        <v>2160464</v>
      </c>
      <c r="R22" s="7">
        <v>2160464</v>
      </c>
      <c r="S22" s="7">
        <v>0</v>
      </c>
      <c r="T22" s="7">
        <v>0</v>
      </c>
      <c r="U22" s="7">
        <v>0</v>
      </c>
      <c r="V22" s="7">
        <v>0</v>
      </c>
      <c r="W22" s="7">
        <v>2654184</v>
      </c>
      <c r="X22" s="7">
        <v>2654184</v>
      </c>
    </row>
    <row r="23" spans="1:24" x14ac:dyDescent="0.25">
      <c r="A23" s="7" t="s">
        <v>82</v>
      </c>
      <c r="B23" s="7" t="s">
        <v>69</v>
      </c>
      <c r="C23" s="7" t="s">
        <v>404</v>
      </c>
      <c r="D23" s="7" t="s">
        <v>423</v>
      </c>
      <c r="E23" s="7" t="s">
        <v>302</v>
      </c>
      <c r="F23" s="7" t="s">
        <v>399</v>
      </c>
      <c r="G23" s="7" t="s">
        <v>405</v>
      </c>
      <c r="H23" s="7" t="s">
        <v>203</v>
      </c>
      <c r="I23" s="7" t="s">
        <v>397</v>
      </c>
      <c r="J23" s="23">
        <v>44092</v>
      </c>
      <c r="K23" s="7" t="s">
        <v>163</v>
      </c>
      <c r="L23" s="23">
        <v>44273</v>
      </c>
      <c r="M23" s="23">
        <v>44299</v>
      </c>
      <c r="N23" s="7">
        <v>7.3</v>
      </c>
      <c r="O23" s="7" t="s">
        <v>160</v>
      </c>
      <c r="P23" s="7">
        <v>1374353</v>
      </c>
      <c r="Q23" s="7">
        <v>1374353</v>
      </c>
      <c r="R23" s="7">
        <v>1374353</v>
      </c>
      <c r="S23" s="7">
        <v>0</v>
      </c>
      <c r="T23" s="7">
        <v>0</v>
      </c>
      <c r="U23" s="7">
        <v>0</v>
      </c>
      <c r="V23" s="7">
        <v>0</v>
      </c>
      <c r="W23" s="7">
        <v>575702</v>
      </c>
      <c r="X23" s="7">
        <v>575702</v>
      </c>
    </row>
    <row r="24" spans="1:24" x14ac:dyDescent="0.25">
      <c r="A24" s="7" t="s">
        <v>83</v>
      </c>
      <c r="B24" s="7" t="s">
        <v>80</v>
      </c>
      <c r="C24" s="7" t="s">
        <v>404</v>
      </c>
      <c r="D24" s="7" t="s">
        <v>417</v>
      </c>
      <c r="E24" s="7" t="s">
        <v>456</v>
      </c>
      <c r="F24" s="7" t="s">
        <v>399</v>
      </c>
      <c r="G24" s="7" t="s">
        <v>405</v>
      </c>
      <c r="H24" s="7" t="s">
        <v>459</v>
      </c>
      <c r="I24" s="7" t="s">
        <v>402</v>
      </c>
      <c r="J24" s="23">
        <v>44648</v>
      </c>
      <c r="K24" s="7" t="s">
        <v>163</v>
      </c>
      <c r="L24" s="23"/>
      <c r="M24" s="23"/>
      <c r="N24" s="7"/>
      <c r="O24" s="7" t="s">
        <v>160</v>
      </c>
      <c r="P24" s="7">
        <v>15604722</v>
      </c>
      <c r="Q24" s="7">
        <v>13089823</v>
      </c>
      <c r="R24" s="7">
        <v>13089823</v>
      </c>
      <c r="S24" s="7">
        <v>0</v>
      </c>
      <c r="T24" s="7">
        <v>0</v>
      </c>
      <c r="U24" s="7">
        <v>0</v>
      </c>
      <c r="V24" s="7">
        <v>0</v>
      </c>
      <c r="W24" s="7">
        <v>3473070</v>
      </c>
      <c r="X24" s="7">
        <v>3473070</v>
      </c>
    </row>
    <row r="25" spans="1:24" x14ac:dyDescent="0.25">
      <c r="A25" s="7" t="s">
        <v>83</v>
      </c>
      <c r="B25" s="7" t="s">
        <v>80</v>
      </c>
      <c r="C25" s="7" t="s">
        <v>404</v>
      </c>
      <c r="D25" s="7" t="s">
        <v>423</v>
      </c>
      <c r="E25" s="7" t="s">
        <v>303</v>
      </c>
      <c r="F25" s="7" t="s">
        <v>399</v>
      </c>
      <c r="G25" s="7" t="s">
        <v>405</v>
      </c>
      <c r="H25" s="7" t="s">
        <v>406</v>
      </c>
      <c r="I25" s="7" t="s">
        <v>397</v>
      </c>
      <c r="J25" s="23">
        <v>44335</v>
      </c>
      <c r="K25" s="7" t="s">
        <v>163</v>
      </c>
      <c r="L25" s="23">
        <v>44490</v>
      </c>
      <c r="M25" s="23">
        <v>44524</v>
      </c>
      <c r="N25" s="7">
        <v>6.7</v>
      </c>
      <c r="O25" s="7" t="s">
        <v>160</v>
      </c>
      <c r="P25" s="7">
        <v>5555895</v>
      </c>
      <c r="Q25" s="7">
        <v>5555895</v>
      </c>
      <c r="R25" s="7">
        <v>5555895</v>
      </c>
      <c r="S25" s="7">
        <v>0</v>
      </c>
      <c r="T25" s="7">
        <v>0</v>
      </c>
      <c r="U25" s="7">
        <v>0</v>
      </c>
      <c r="V25" s="7">
        <v>0</v>
      </c>
      <c r="W25" s="7">
        <v>694665</v>
      </c>
      <c r="X25" s="7">
        <v>694665</v>
      </c>
    </row>
    <row r="26" spans="1:24" x14ac:dyDescent="0.25">
      <c r="A26" s="7" t="s">
        <v>26</v>
      </c>
      <c r="B26" s="7" t="s">
        <v>75</v>
      </c>
      <c r="C26" s="7" t="s">
        <v>404</v>
      </c>
      <c r="D26" s="7" t="s">
        <v>417</v>
      </c>
      <c r="E26" s="7" t="s">
        <v>259</v>
      </c>
      <c r="F26" s="7" t="s">
        <v>407</v>
      </c>
      <c r="G26" s="7" t="s">
        <v>408</v>
      </c>
      <c r="H26" s="7" t="s">
        <v>406</v>
      </c>
      <c r="I26" s="7" t="s">
        <v>397</v>
      </c>
      <c r="J26" s="23">
        <v>44337</v>
      </c>
      <c r="K26" s="7" t="s">
        <v>163</v>
      </c>
      <c r="L26" s="23">
        <v>44490</v>
      </c>
      <c r="M26" s="23">
        <v>44524</v>
      </c>
      <c r="N26" s="7">
        <v>6.8</v>
      </c>
      <c r="O26" s="7" t="s">
        <v>160</v>
      </c>
      <c r="P26" s="7">
        <v>20514605</v>
      </c>
      <c r="Q26" s="7">
        <v>20514605</v>
      </c>
      <c r="R26" s="7">
        <v>20514605</v>
      </c>
      <c r="S26" s="7">
        <v>2800000</v>
      </c>
      <c r="T26" s="7">
        <v>2800000</v>
      </c>
      <c r="U26" s="7">
        <v>0</v>
      </c>
      <c r="V26" s="7">
        <v>0</v>
      </c>
      <c r="W26" s="7">
        <v>6500620</v>
      </c>
      <c r="X26" s="7">
        <v>6500620</v>
      </c>
    </row>
    <row r="27" spans="1:24" x14ac:dyDescent="0.25">
      <c r="A27" s="7" t="s">
        <v>27</v>
      </c>
      <c r="B27" s="7" t="s">
        <v>84</v>
      </c>
      <c r="C27" s="7" t="s">
        <v>401</v>
      </c>
      <c r="D27" s="7" t="s">
        <v>417</v>
      </c>
      <c r="E27" s="7" t="s">
        <v>168</v>
      </c>
      <c r="F27" s="7" t="s">
        <v>407</v>
      </c>
      <c r="G27" s="7" t="s">
        <v>408</v>
      </c>
      <c r="H27" s="7" t="s">
        <v>165</v>
      </c>
      <c r="I27" s="7" t="s">
        <v>397</v>
      </c>
      <c r="J27" s="23">
        <v>44001</v>
      </c>
      <c r="K27" s="7" t="s">
        <v>163</v>
      </c>
      <c r="L27" s="23">
        <v>44168</v>
      </c>
      <c r="M27" s="23">
        <v>44183</v>
      </c>
      <c r="N27" s="7">
        <v>6.5</v>
      </c>
      <c r="O27" s="7" t="s">
        <v>52</v>
      </c>
      <c r="P27" s="7">
        <v>52280340</v>
      </c>
      <c r="Q27" s="7">
        <v>52280340</v>
      </c>
      <c r="R27" s="7">
        <v>52280340</v>
      </c>
      <c r="S27" s="7">
        <v>1813300</v>
      </c>
      <c r="T27" s="7">
        <v>1813300</v>
      </c>
      <c r="U27" s="7">
        <v>0</v>
      </c>
      <c r="V27" s="7">
        <v>0</v>
      </c>
      <c r="W27" s="7">
        <v>25730254</v>
      </c>
      <c r="X27" s="7">
        <v>21823953</v>
      </c>
    </row>
    <row r="28" spans="1:24" x14ac:dyDescent="0.25">
      <c r="A28" s="7" t="s">
        <v>27</v>
      </c>
      <c r="B28" s="7" t="s">
        <v>84</v>
      </c>
      <c r="C28" s="7" t="s">
        <v>401</v>
      </c>
      <c r="D28" s="7" t="s">
        <v>423</v>
      </c>
      <c r="E28" s="7" t="s">
        <v>201</v>
      </c>
      <c r="F28" s="7" t="s">
        <v>407</v>
      </c>
      <c r="G28" s="7" t="s">
        <v>408</v>
      </c>
      <c r="H28" s="7" t="s">
        <v>165</v>
      </c>
      <c r="I28" s="7" t="s">
        <v>397</v>
      </c>
      <c r="J28" s="23">
        <v>44001</v>
      </c>
      <c r="K28" s="7" t="s">
        <v>163</v>
      </c>
      <c r="L28" s="23">
        <v>44119</v>
      </c>
      <c r="M28" s="23">
        <v>44141</v>
      </c>
      <c r="N28" s="7">
        <v>5.0999999999999996</v>
      </c>
      <c r="O28" s="7" t="s">
        <v>52</v>
      </c>
      <c r="P28" s="7">
        <v>149212213</v>
      </c>
      <c r="Q28" s="7">
        <v>149212213</v>
      </c>
      <c r="R28" s="7">
        <v>149212213</v>
      </c>
      <c r="S28" s="7">
        <v>1813300</v>
      </c>
      <c r="T28" s="7">
        <v>1813300</v>
      </c>
      <c r="U28" s="7">
        <v>0</v>
      </c>
      <c r="V28" s="7">
        <v>0</v>
      </c>
      <c r="W28" s="7">
        <v>50507074</v>
      </c>
      <c r="X28" s="7">
        <v>50507074</v>
      </c>
    </row>
    <row r="29" spans="1:24" x14ac:dyDescent="0.25">
      <c r="A29" s="7" t="s">
        <v>85</v>
      </c>
      <c r="B29" s="7" t="s">
        <v>75</v>
      </c>
      <c r="C29" s="7" t="s">
        <v>398</v>
      </c>
      <c r="D29" s="7" t="s">
        <v>417</v>
      </c>
      <c r="E29" s="7" t="s">
        <v>260</v>
      </c>
      <c r="F29" s="7" t="s">
        <v>399</v>
      </c>
      <c r="G29" s="7" t="s">
        <v>400</v>
      </c>
      <c r="H29" s="7" t="s">
        <v>161</v>
      </c>
      <c r="I29" s="7" t="s">
        <v>397</v>
      </c>
      <c r="J29" s="23">
        <v>43935</v>
      </c>
      <c r="K29" s="7" t="s">
        <v>163</v>
      </c>
      <c r="L29" s="23">
        <v>44154</v>
      </c>
      <c r="M29" s="23">
        <v>44175</v>
      </c>
      <c r="N29" s="7">
        <v>8.5</v>
      </c>
      <c r="O29" s="7" t="s">
        <v>160</v>
      </c>
      <c r="P29" s="7">
        <v>44840462</v>
      </c>
      <c r="Q29" s="7">
        <v>44840462</v>
      </c>
      <c r="R29" s="7">
        <v>44840462</v>
      </c>
      <c r="S29" s="7">
        <v>0</v>
      </c>
      <c r="T29" s="7">
        <v>0</v>
      </c>
      <c r="U29" s="7">
        <v>0</v>
      </c>
      <c r="V29" s="7">
        <v>0</v>
      </c>
      <c r="W29" s="7">
        <v>21687913</v>
      </c>
      <c r="X29" s="7">
        <v>21687913</v>
      </c>
    </row>
    <row r="30" spans="1:24" x14ac:dyDescent="0.25">
      <c r="A30" s="7" t="s">
        <v>85</v>
      </c>
      <c r="B30" s="7" t="s">
        <v>75</v>
      </c>
      <c r="C30" s="7" t="s">
        <v>398</v>
      </c>
      <c r="D30" s="7" t="s">
        <v>423</v>
      </c>
      <c r="E30" s="7" t="s">
        <v>304</v>
      </c>
      <c r="F30" s="7" t="s">
        <v>399</v>
      </c>
      <c r="G30" s="7" t="s">
        <v>400</v>
      </c>
      <c r="H30" s="7" t="s">
        <v>161</v>
      </c>
      <c r="I30" s="7" t="s">
        <v>397</v>
      </c>
      <c r="J30" s="23">
        <v>43935</v>
      </c>
      <c r="K30" s="7" t="s">
        <v>163</v>
      </c>
      <c r="L30" s="23">
        <v>44140</v>
      </c>
      <c r="M30" s="23">
        <v>44162</v>
      </c>
      <c r="N30" s="7">
        <v>8</v>
      </c>
      <c r="O30" s="7" t="s">
        <v>160</v>
      </c>
      <c r="P30" s="7">
        <v>65570729</v>
      </c>
      <c r="Q30" s="7">
        <v>74103713</v>
      </c>
      <c r="R30" s="7">
        <v>74103713</v>
      </c>
      <c r="S30" s="7">
        <v>0</v>
      </c>
      <c r="T30" s="7">
        <v>0</v>
      </c>
      <c r="U30" s="7">
        <v>0</v>
      </c>
      <c r="V30" s="7">
        <v>0</v>
      </c>
      <c r="W30" s="7">
        <v>35650871</v>
      </c>
      <c r="X30" s="7">
        <v>35650871</v>
      </c>
    </row>
    <row r="31" spans="1:24" x14ac:dyDescent="0.25">
      <c r="A31" s="7" t="s">
        <v>86</v>
      </c>
      <c r="B31" s="7" t="s">
        <v>81</v>
      </c>
      <c r="C31" s="7" t="s">
        <v>404</v>
      </c>
      <c r="D31" s="7" t="s">
        <v>420</v>
      </c>
      <c r="E31" s="7" t="s">
        <v>289</v>
      </c>
      <c r="F31" s="7" t="s">
        <v>399</v>
      </c>
      <c r="G31" s="7" t="s">
        <v>405</v>
      </c>
      <c r="H31" s="7" t="s">
        <v>169</v>
      </c>
      <c r="I31" s="7" t="s">
        <v>397</v>
      </c>
      <c r="J31" s="23">
        <v>44033</v>
      </c>
      <c r="K31" s="7" t="s">
        <v>163</v>
      </c>
      <c r="L31" s="7">
        <v>44133</v>
      </c>
      <c r="M31" s="7">
        <v>44162</v>
      </c>
      <c r="N31" s="7">
        <v>4.9000000000000004</v>
      </c>
      <c r="O31" s="7" t="s">
        <v>52</v>
      </c>
      <c r="P31" s="7">
        <v>4281826</v>
      </c>
      <c r="Q31" s="7">
        <v>4281826</v>
      </c>
      <c r="R31" s="7">
        <v>4281826</v>
      </c>
      <c r="S31" s="7">
        <v>0</v>
      </c>
      <c r="T31" s="7">
        <v>0</v>
      </c>
      <c r="U31" s="7">
        <v>0</v>
      </c>
      <c r="V31" s="7">
        <v>0</v>
      </c>
      <c r="W31" s="7">
        <v>1353233</v>
      </c>
      <c r="X31" s="7">
        <v>1353233</v>
      </c>
    </row>
    <row r="32" spans="1:24" x14ac:dyDescent="0.25">
      <c r="A32" s="7" t="s">
        <v>28</v>
      </c>
      <c r="B32" s="7" t="s">
        <v>78</v>
      </c>
      <c r="C32" s="7" t="s">
        <v>401</v>
      </c>
      <c r="D32" s="7" t="s">
        <v>6</v>
      </c>
      <c r="E32" s="7" t="s">
        <v>229</v>
      </c>
      <c r="F32" s="7" t="s">
        <v>399</v>
      </c>
      <c r="G32" s="7" t="s">
        <v>400</v>
      </c>
      <c r="H32" s="7" t="s">
        <v>165</v>
      </c>
      <c r="I32" s="7" t="s">
        <v>397</v>
      </c>
      <c r="J32" s="23">
        <v>44001</v>
      </c>
      <c r="K32" s="7" t="s">
        <v>163</v>
      </c>
      <c r="L32" s="23">
        <v>44168</v>
      </c>
      <c r="M32" s="23">
        <v>44183</v>
      </c>
      <c r="N32" s="7">
        <v>6.5</v>
      </c>
      <c r="O32" s="7" t="s">
        <v>160</v>
      </c>
      <c r="P32" s="7">
        <v>41595706</v>
      </c>
      <c r="Q32" s="7">
        <v>41595706</v>
      </c>
      <c r="R32" s="7">
        <v>41595706</v>
      </c>
      <c r="S32" s="7">
        <v>0</v>
      </c>
      <c r="T32" s="7">
        <v>0</v>
      </c>
      <c r="U32" s="7">
        <v>0</v>
      </c>
      <c r="V32" s="7">
        <v>0</v>
      </c>
      <c r="W32" s="7">
        <v>15425242</v>
      </c>
      <c r="X32" s="7">
        <v>15425242</v>
      </c>
    </row>
    <row r="33" spans="1:24" x14ac:dyDescent="0.25">
      <c r="A33" s="7" t="s">
        <v>28</v>
      </c>
      <c r="B33" s="7" t="s">
        <v>78</v>
      </c>
      <c r="C33" s="7" t="s">
        <v>401</v>
      </c>
      <c r="D33" s="7" t="s">
        <v>24</v>
      </c>
      <c r="E33" s="7" t="s">
        <v>355</v>
      </c>
      <c r="F33" s="7" t="s">
        <v>399</v>
      </c>
      <c r="G33" s="7" t="s">
        <v>400</v>
      </c>
      <c r="H33" s="7" t="s">
        <v>165</v>
      </c>
      <c r="I33" s="7" t="s">
        <v>397</v>
      </c>
      <c r="J33" s="23">
        <v>44004</v>
      </c>
      <c r="K33" s="7" t="s">
        <v>163</v>
      </c>
      <c r="L33" s="23">
        <v>44175</v>
      </c>
      <c r="M33" s="23">
        <v>44187</v>
      </c>
      <c r="N33" s="7">
        <v>6.7</v>
      </c>
      <c r="O33" s="7" t="s">
        <v>160</v>
      </c>
      <c r="P33" s="7">
        <v>4000000</v>
      </c>
      <c r="Q33" s="7">
        <v>4000000</v>
      </c>
      <c r="R33" s="7">
        <v>4000000</v>
      </c>
      <c r="S33" s="7">
        <v>0</v>
      </c>
      <c r="T33" s="7">
        <v>0</v>
      </c>
      <c r="U33" s="7">
        <v>0</v>
      </c>
      <c r="V33" s="7">
        <v>0</v>
      </c>
      <c r="W33" s="7">
        <v>1684000</v>
      </c>
      <c r="X33" s="7">
        <v>1684000</v>
      </c>
    </row>
    <row r="34" spans="1:24" x14ac:dyDescent="0.25">
      <c r="A34" s="7" t="s">
        <v>28</v>
      </c>
      <c r="B34" s="7" t="s">
        <v>78</v>
      </c>
      <c r="C34" s="7" t="s">
        <v>401</v>
      </c>
      <c r="D34" s="7" t="s">
        <v>8</v>
      </c>
      <c r="E34" s="7" t="s">
        <v>210</v>
      </c>
      <c r="F34" s="7" t="s">
        <v>407</v>
      </c>
      <c r="G34" s="7" t="s">
        <v>400</v>
      </c>
      <c r="H34" s="7" t="s">
        <v>165</v>
      </c>
      <c r="I34" s="7" t="s">
        <v>207</v>
      </c>
      <c r="J34" s="23">
        <v>44001</v>
      </c>
      <c r="K34" s="7" t="s">
        <v>207</v>
      </c>
      <c r="L34" s="23"/>
      <c r="M34" s="23"/>
      <c r="N34" s="7"/>
      <c r="O34" s="7" t="s">
        <v>160</v>
      </c>
      <c r="P34" s="7">
        <v>13948350</v>
      </c>
      <c r="Q34" s="7">
        <v>13948350</v>
      </c>
      <c r="R34" s="7">
        <v>0</v>
      </c>
      <c r="S34" s="7">
        <v>6000000</v>
      </c>
      <c r="T34" s="7">
        <v>0</v>
      </c>
      <c r="U34" s="7">
        <v>0</v>
      </c>
      <c r="V34" s="7">
        <v>0</v>
      </c>
      <c r="W34" s="7">
        <v>13613926</v>
      </c>
      <c r="X34" s="7">
        <v>0</v>
      </c>
    </row>
    <row r="35" spans="1:24" x14ac:dyDescent="0.25">
      <c r="A35" s="7" t="s">
        <v>28</v>
      </c>
      <c r="B35" s="7" t="s">
        <v>78</v>
      </c>
      <c r="C35" s="7" t="s">
        <v>401</v>
      </c>
      <c r="D35" s="7" t="s">
        <v>8</v>
      </c>
      <c r="E35" s="7" t="s">
        <v>208</v>
      </c>
      <c r="F35" s="7" t="s">
        <v>407</v>
      </c>
      <c r="G35" s="7" t="s">
        <v>400</v>
      </c>
      <c r="H35" s="7" t="s">
        <v>203</v>
      </c>
      <c r="I35" s="7" t="s">
        <v>397</v>
      </c>
      <c r="J35" s="23">
        <v>44096</v>
      </c>
      <c r="K35" s="7" t="s">
        <v>163</v>
      </c>
      <c r="L35" s="23">
        <v>44168</v>
      </c>
      <c r="M35" s="23">
        <v>44183</v>
      </c>
      <c r="N35" s="7">
        <v>3</v>
      </c>
      <c r="O35" s="7" t="s">
        <v>160</v>
      </c>
      <c r="P35" s="7">
        <v>13948350</v>
      </c>
      <c r="Q35" s="7">
        <v>13948350</v>
      </c>
      <c r="R35" s="7">
        <v>13948350</v>
      </c>
      <c r="S35" s="7">
        <v>6000000</v>
      </c>
      <c r="T35" s="7">
        <v>6000000</v>
      </c>
      <c r="U35" s="7">
        <v>0</v>
      </c>
      <c r="V35" s="7">
        <v>0</v>
      </c>
      <c r="W35" s="7">
        <v>7891459</v>
      </c>
      <c r="X35" s="7">
        <v>7891459</v>
      </c>
    </row>
    <row r="36" spans="1:24" x14ac:dyDescent="0.25">
      <c r="A36" s="7" t="s">
        <v>29</v>
      </c>
      <c r="B36" s="7" t="s">
        <v>81</v>
      </c>
      <c r="C36" s="7" t="s">
        <v>401</v>
      </c>
      <c r="D36" s="7" t="s">
        <v>417</v>
      </c>
      <c r="E36" s="7" t="s">
        <v>170</v>
      </c>
      <c r="F36" s="7" t="s">
        <v>407</v>
      </c>
      <c r="G36" s="7" t="s">
        <v>400</v>
      </c>
      <c r="H36" s="7" t="s">
        <v>169</v>
      </c>
      <c r="I36" s="7" t="s">
        <v>397</v>
      </c>
      <c r="J36" s="23">
        <v>44033</v>
      </c>
      <c r="K36" s="7" t="s">
        <v>163</v>
      </c>
      <c r="L36" s="23">
        <v>44161</v>
      </c>
      <c r="M36" s="23">
        <v>44182</v>
      </c>
      <c r="N36" s="7">
        <v>5.4</v>
      </c>
      <c r="O36" s="7" t="s">
        <v>52</v>
      </c>
      <c r="P36" s="7">
        <v>148750108</v>
      </c>
      <c r="Q36" s="7">
        <v>148750108</v>
      </c>
      <c r="R36" s="7">
        <v>148750108</v>
      </c>
      <c r="S36" s="7">
        <v>16047705</v>
      </c>
      <c r="T36" s="7">
        <v>16047705</v>
      </c>
      <c r="U36" s="7">
        <v>0</v>
      </c>
      <c r="V36" s="7">
        <v>0</v>
      </c>
      <c r="W36" s="7">
        <v>92422276</v>
      </c>
      <c r="X36" s="7">
        <v>92422276</v>
      </c>
    </row>
    <row r="37" spans="1:24" x14ac:dyDescent="0.25">
      <c r="A37" s="7" t="s">
        <v>29</v>
      </c>
      <c r="B37" s="7" t="s">
        <v>81</v>
      </c>
      <c r="C37" s="7" t="s">
        <v>401</v>
      </c>
      <c r="D37" s="7" t="s">
        <v>423</v>
      </c>
      <c r="E37" s="7" t="s">
        <v>305</v>
      </c>
      <c r="F37" s="7" t="s">
        <v>399</v>
      </c>
      <c r="G37" s="7" t="s">
        <v>400</v>
      </c>
      <c r="H37" s="7" t="s">
        <v>169</v>
      </c>
      <c r="I37" s="7" t="s">
        <v>397</v>
      </c>
      <c r="J37" s="23">
        <v>44032</v>
      </c>
      <c r="K37" s="7" t="s">
        <v>163</v>
      </c>
      <c r="L37" s="23">
        <v>44161</v>
      </c>
      <c r="M37" s="23">
        <v>44182</v>
      </c>
      <c r="N37" s="7">
        <v>5.5</v>
      </c>
      <c r="O37" s="7" t="s">
        <v>52</v>
      </c>
      <c r="P37" s="7">
        <v>101245790</v>
      </c>
      <c r="Q37" s="7">
        <v>101245790</v>
      </c>
      <c r="R37" s="7">
        <v>101245790</v>
      </c>
      <c r="S37" s="7">
        <v>0</v>
      </c>
      <c r="T37" s="7">
        <v>0</v>
      </c>
      <c r="U37" s="7">
        <v>0</v>
      </c>
      <c r="V37" s="7">
        <v>0</v>
      </c>
      <c r="W37" s="7">
        <v>28204587</v>
      </c>
      <c r="X37" s="7">
        <v>23706944</v>
      </c>
    </row>
    <row r="38" spans="1:24" x14ac:dyDescent="0.25">
      <c r="A38" s="7" t="s">
        <v>87</v>
      </c>
      <c r="B38" s="7" t="s">
        <v>81</v>
      </c>
      <c r="C38" s="7" t="s">
        <v>398</v>
      </c>
      <c r="D38" s="7" t="s">
        <v>417</v>
      </c>
      <c r="E38" s="7" t="s">
        <v>261</v>
      </c>
      <c r="F38" s="7" t="s">
        <v>399</v>
      </c>
      <c r="G38" s="7" t="s">
        <v>400</v>
      </c>
      <c r="H38" s="7" t="s">
        <v>169</v>
      </c>
      <c r="I38" s="7" t="s">
        <v>397</v>
      </c>
      <c r="J38" s="23">
        <v>44032</v>
      </c>
      <c r="K38" s="7" t="s">
        <v>163</v>
      </c>
      <c r="L38" s="23">
        <v>44168</v>
      </c>
      <c r="M38" s="23">
        <v>44183</v>
      </c>
      <c r="N38" s="7">
        <v>5.6</v>
      </c>
      <c r="O38" s="7" t="s">
        <v>52</v>
      </c>
      <c r="P38" s="7">
        <v>68046892</v>
      </c>
      <c r="Q38" s="7">
        <v>68046892</v>
      </c>
      <c r="R38" s="7">
        <v>68046892</v>
      </c>
      <c r="S38" s="7">
        <v>0</v>
      </c>
      <c r="T38" s="7">
        <v>0</v>
      </c>
      <c r="U38" s="7">
        <v>0</v>
      </c>
      <c r="V38" s="7">
        <v>0</v>
      </c>
      <c r="W38" s="7">
        <v>23171351</v>
      </c>
      <c r="X38" s="7">
        <v>23171351</v>
      </c>
    </row>
    <row r="39" spans="1:24" x14ac:dyDescent="0.25">
      <c r="A39" s="7" t="s">
        <v>87</v>
      </c>
      <c r="B39" s="7" t="s">
        <v>81</v>
      </c>
      <c r="C39" s="7" t="s">
        <v>398</v>
      </c>
      <c r="D39" s="7" t="s">
        <v>423</v>
      </c>
      <c r="E39" s="7" t="s">
        <v>306</v>
      </c>
      <c r="F39" s="7" t="s">
        <v>399</v>
      </c>
      <c r="G39" s="7" t="s">
        <v>400</v>
      </c>
      <c r="H39" s="7" t="s">
        <v>165</v>
      </c>
      <c r="I39" s="7" t="s">
        <v>397</v>
      </c>
      <c r="J39" s="23">
        <v>44001</v>
      </c>
      <c r="K39" s="7" t="s">
        <v>163</v>
      </c>
      <c r="L39" s="7">
        <v>44133</v>
      </c>
      <c r="M39" s="7">
        <v>44162</v>
      </c>
      <c r="N39" s="7">
        <v>5.9</v>
      </c>
      <c r="O39" s="7" t="s">
        <v>52</v>
      </c>
      <c r="P39" s="7">
        <v>53760205</v>
      </c>
      <c r="Q39" s="7">
        <v>53760205</v>
      </c>
      <c r="R39" s="7">
        <v>53760205</v>
      </c>
      <c r="S39" s="7">
        <v>0</v>
      </c>
      <c r="T39" s="7">
        <v>0</v>
      </c>
      <c r="U39" s="7">
        <v>0</v>
      </c>
      <c r="V39" s="7">
        <v>0</v>
      </c>
      <c r="W39" s="7">
        <v>15807119</v>
      </c>
      <c r="X39" s="7">
        <v>15807119</v>
      </c>
    </row>
    <row r="40" spans="1:24" x14ac:dyDescent="0.25">
      <c r="A40" s="7" t="s">
        <v>87</v>
      </c>
      <c r="B40" s="7" t="s">
        <v>81</v>
      </c>
      <c r="C40" s="7" t="s">
        <v>398</v>
      </c>
      <c r="D40" s="7" t="s">
        <v>423</v>
      </c>
      <c r="E40" s="7" t="s">
        <v>488</v>
      </c>
      <c r="F40" s="7" t="s">
        <v>411</v>
      </c>
      <c r="G40" s="7" t="s">
        <v>400</v>
      </c>
      <c r="H40" s="7" t="s">
        <v>485</v>
      </c>
      <c r="I40" s="7" t="s">
        <v>403</v>
      </c>
      <c r="J40" s="23"/>
      <c r="K40" s="7"/>
      <c r="L40" s="23"/>
      <c r="M40" s="23"/>
      <c r="N40" s="7"/>
      <c r="O40" s="7" t="s">
        <v>52</v>
      </c>
      <c r="P40" s="7">
        <v>0</v>
      </c>
      <c r="Q40" s="7">
        <v>0</v>
      </c>
      <c r="R40" s="7">
        <v>0</v>
      </c>
      <c r="S40" s="7">
        <v>0</v>
      </c>
      <c r="T40" s="7">
        <v>0</v>
      </c>
      <c r="U40" s="7">
        <v>0</v>
      </c>
      <c r="V40" s="7">
        <v>0</v>
      </c>
      <c r="W40" s="7">
        <v>0</v>
      </c>
      <c r="X40" s="7">
        <v>0</v>
      </c>
    </row>
    <row r="41" spans="1:24" x14ac:dyDescent="0.25">
      <c r="A41" s="7" t="s">
        <v>30</v>
      </c>
      <c r="B41" s="7" t="s">
        <v>81</v>
      </c>
      <c r="C41" s="7" t="s">
        <v>398</v>
      </c>
      <c r="D41" s="7" t="s">
        <v>417</v>
      </c>
      <c r="E41" s="7" t="s">
        <v>262</v>
      </c>
      <c r="F41" s="7" t="s">
        <v>407</v>
      </c>
      <c r="G41" s="7" t="s">
        <v>400</v>
      </c>
      <c r="H41" s="7" t="s">
        <v>406</v>
      </c>
      <c r="I41" s="7" t="s">
        <v>397</v>
      </c>
      <c r="J41" s="23">
        <v>44342</v>
      </c>
      <c r="K41" s="7" t="s">
        <v>163</v>
      </c>
      <c r="L41" s="23">
        <v>44518</v>
      </c>
      <c r="M41" s="23">
        <v>44553</v>
      </c>
      <c r="N41" s="7">
        <v>7.7</v>
      </c>
      <c r="O41" s="7" t="s">
        <v>52</v>
      </c>
      <c r="P41" s="7">
        <v>57982113</v>
      </c>
      <c r="Q41" s="7">
        <v>57982113</v>
      </c>
      <c r="R41" s="7">
        <v>57982113</v>
      </c>
      <c r="S41" s="7">
        <v>1813300</v>
      </c>
      <c r="T41" s="7">
        <v>1813300</v>
      </c>
      <c r="U41" s="7">
        <v>0</v>
      </c>
      <c r="V41" s="7">
        <v>0</v>
      </c>
      <c r="W41" s="7">
        <v>14671613</v>
      </c>
      <c r="X41" s="7">
        <v>14671613</v>
      </c>
    </row>
    <row r="42" spans="1:24" x14ac:dyDescent="0.25">
      <c r="A42" s="7" t="s">
        <v>30</v>
      </c>
      <c r="B42" s="7" t="s">
        <v>81</v>
      </c>
      <c r="C42" s="7" t="s">
        <v>398</v>
      </c>
      <c r="D42" s="7" t="s">
        <v>423</v>
      </c>
      <c r="E42" s="7" t="s">
        <v>307</v>
      </c>
      <c r="F42" s="7" t="s">
        <v>399</v>
      </c>
      <c r="G42" s="7" t="s">
        <v>400</v>
      </c>
      <c r="H42" s="7" t="s">
        <v>203</v>
      </c>
      <c r="I42" s="7" t="s">
        <v>397</v>
      </c>
      <c r="J42" s="23">
        <v>44092</v>
      </c>
      <c r="K42" s="7" t="s">
        <v>163</v>
      </c>
      <c r="L42" s="7">
        <v>44364</v>
      </c>
      <c r="M42" s="7">
        <v>44385</v>
      </c>
      <c r="N42" s="7">
        <v>10.1</v>
      </c>
      <c r="O42" s="7" t="s">
        <v>52</v>
      </c>
      <c r="P42" s="7">
        <v>59402239</v>
      </c>
      <c r="Q42" s="7">
        <v>59402239</v>
      </c>
      <c r="R42" s="7">
        <v>59402239</v>
      </c>
      <c r="S42" s="7">
        <v>0</v>
      </c>
      <c r="T42" s="7">
        <v>0</v>
      </c>
      <c r="U42" s="7">
        <v>0</v>
      </c>
      <c r="V42" s="7">
        <v>0</v>
      </c>
      <c r="W42" s="7">
        <v>20162128</v>
      </c>
      <c r="X42" s="7">
        <v>20162128</v>
      </c>
    </row>
    <row r="43" spans="1:24" x14ac:dyDescent="0.25">
      <c r="A43" s="7" t="s">
        <v>88</v>
      </c>
      <c r="B43" s="7" t="s">
        <v>80</v>
      </c>
      <c r="C43" s="7" t="s">
        <v>404</v>
      </c>
      <c r="D43" s="7" t="s">
        <v>6</v>
      </c>
      <c r="E43" s="7" t="s">
        <v>230</v>
      </c>
      <c r="F43" s="7" t="s">
        <v>399</v>
      </c>
      <c r="G43" s="7" t="s">
        <v>405</v>
      </c>
      <c r="H43" s="7" t="s">
        <v>459</v>
      </c>
      <c r="I43" s="7" t="s">
        <v>397</v>
      </c>
      <c r="J43" s="23">
        <v>44623</v>
      </c>
      <c r="K43" s="7" t="s">
        <v>163</v>
      </c>
      <c r="L43" s="23">
        <v>44771</v>
      </c>
      <c r="M43" s="23">
        <v>44785</v>
      </c>
      <c r="N43" s="7">
        <v>5.7</v>
      </c>
      <c r="O43" s="7" t="s">
        <v>160</v>
      </c>
      <c r="P43" s="7">
        <v>19457001</v>
      </c>
      <c r="Q43" s="7">
        <v>19457001</v>
      </c>
      <c r="R43" s="7">
        <v>19457001</v>
      </c>
      <c r="S43" s="7">
        <v>0</v>
      </c>
      <c r="T43" s="7">
        <v>0</v>
      </c>
      <c r="U43" s="7">
        <v>0</v>
      </c>
      <c r="V43" s="7">
        <v>0</v>
      </c>
      <c r="W43" s="7">
        <v>6643876</v>
      </c>
      <c r="X43" s="7">
        <v>1984521</v>
      </c>
    </row>
    <row r="44" spans="1:24" x14ac:dyDescent="0.25">
      <c r="A44" s="7" t="s">
        <v>89</v>
      </c>
      <c r="B44" s="7" t="s">
        <v>75</v>
      </c>
      <c r="C44" s="7" t="s">
        <v>404</v>
      </c>
      <c r="D44" s="7" t="s">
        <v>417</v>
      </c>
      <c r="E44" s="7" t="s">
        <v>263</v>
      </c>
      <c r="F44" s="7" t="s">
        <v>399</v>
      </c>
      <c r="G44" s="7" t="s">
        <v>405</v>
      </c>
      <c r="H44" s="7" t="s">
        <v>406</v>
      </c>
      <c r="I44" s="7" t="s">
        <v>397</v>
      </c>
      <c r="J44" s="23">
        <v>44337</v>
      </c>
      <c r="K44" s="7" t="s">
        <v>163</v>
      </c>
      <c r="L44" s="23">
        <v>44490</v>
      </c>
      <c r="M44" s="23">
        <v>44516</v>
      </c>
      <c r="N44" s="7">
        <v>6.5</v>
      </c>
      <c r="O44" s="7" t="s">
        <v>52</v>
      </c>
      <c r="P44" s="7">
        <v>1541407</v>
      </c>
      <c r="Q44" s="7">
        <v>1501378</v>
      </c>
      <c r="R44" s="7">
        <v>1501378</v>
      </c>
      <c r="S44" s="7">
        <v>0</v>
      </c>
      <c r="T44" s="7">
        <v>0</v>
      </c>
      <c r="U44" s="7">
        <v>0</v>
      </c>
      <c r="V44" s="7">
        <v>0</v>
      </c>
      <c r="W44" s="7">
        <v>1302030</v>
      </c>
      <c r="X44" s="7">
        <v>1302030</v>
      </c>
    </row>
    <row r="45" spans="1:24" x14ac:dyDescent="0.25">
      <c r="A45" s="7" t="s">
        <v>89</v>
      </c>
      <c r="B45" s="7" t="s">
        <v>75</v>
      </c>
      <c r="C45" s="7" t="s">
        <v>404</v>
      </c>
      <c r="D45" s="7" t="s">
        <v>423</v>
      </c>
      <c r="E45" s="7" t="s">
        <v>308</v>
      </c>
      <c r="F45" s="7" t="s">
        <v>399</v>
      </c>
      <c r="G45" s="7" t="s">
        <v>405</v>
      </c>
      <c r="H45" s="7" t="s">
        <v>406</v>
      </c>
      <c r="I45" s="7" t="s">
        <v>397</v>
      </c>
      <c r="J45" s="23">
        <v>44337</v>
      </c>
      <c r="K45" s="7" t="s">
        <v>163</v>
      </c>
      <c r="L45" s="23">
        <v>44490</v>
      </c>
      <c r="M45" s="23">
        <v>44524</v>
      </c>
      <c r="N45" s="7">
        <v>6.8</v>
      </c>
      <c r="O45" s="7" t="s">
        <v>52</v>
      </c>
      <c r="P45" s="7">
        <v>4834570</v>
      </c>
      <c r="Q45" s="7">
        <v>4834570</v>
      </c>
      <c r="R45" s="7">
        <v>4834570</v>
      </c>
      <c r="S45" s="7">
        <v>0</v>
      </c>
      <c r="T45" s="7">
        <v>0</v>
      </c>
      <c r="U45" s="7">
        <v>0</v>
      </c>
      <c r="V45" s="7">
        <v>0</v>
      </c>
      <c r="W45" s="7">
        <v>1048951</v>
      </c>
      <c r="X45" s="7">
        <v>1048951</v>
      </c>
    </row>
    <row r="46" spans="1:24" x14ac:dyDescent="0.25">
      <c r="A46" s="7" t="s">
        <v>10</v>
      </c>
      <c r="B46" s="7" t="s">
        <v>81</v>
      </c>
      <c r="C46" s="7" t="s">
        <v>398</v>
      </c>
      <c r="D46" s="7" t="s">
        <v>417</v>
      </c>
      <c r="E46" s="7" t="s">
        <v>212</v>
      </c>
      <c r="F46" s="7" t="s">
        <v>407</v>
      </c>
      <c r="G46" s="7" t="s">
        <v>400</v>
      </c>
      <c r="H46" s="7" t="s">
        <v>211</v>
      </c>
      <c r="I46" s="7" t="s">
        <v>207</v>
      </c>
      <c r="J46" s="23">
        <v>43966</v>
      </c>
      <c r="K46" s="7" t="s">
        <v>207</v>
      </c>
      <c r="L46" s="23"/>
      <c r="M46" s="23"/>
      <c r="N46" s="7"/>
      <c r="O46" s="7" t="s">
        <v>52</v>
      </c>
      <c r="P46" s="7">
        <v>25448266</v>
      </c>
      <c r="Q46" s="7">
        <v>23252996</v>
      </c>
      <c r="R46" s="7">
        <v>0</v>
      </c>
      <c r="S46" s="7">
        <v>1813300</v>
      </c>
      <c r="T46" s="7">
        <v>0</v>
      </c>
      <c r="U46" s="7">
        <v>0</v>
      </c>
      <c r="V46" s="7">
        <v>0</v>
      </c>
      <c r="W46" s="7">
        <v>6573336</v>
      </c>
      <c r="X46" s="7">
        <v>0</v>
      </c>
    </row>
    <row r="47" spans="1:24" x14ac:dyDescent="0.25">
      <c r="A47" s="7" t="s">
        <v>10</v>
      </c>
      <c r="B47" s="7" t="s">
        <v>81</v>
      </c>
      <c r="C47" s="7" t="s">
        <v>398</v>
      </c>
      <c r="D47" s="7" t="s">
        <v>417</v>
      </c>
      <c r="E47" s="7" t="s">
        <v>209</v>
      </c>
      <c r="F47" s="7" t="s">
        <v>407</v>
      </c>
      <c r="G47" s="7" t="s">
        <v>400</v>
      </c>
      <c r="H47" s="7" t="s">
        <v>203</v>
      </c>
      <c r="I47" s="7" t="s">
        <v>397</v>
      </c>
      <c r="J47" s="23">
        <v>44092</v>
      </c>
      <c r="K47" s="7" t="s">
        <v>163</v>
      </c>
      <c r="L47" s="7">
        <v>44175</v>
      </c>
      <c r="M47" s="7">
        <v>44187</v>
      </c>
      <c r="N47" s="7">
        <v>3.7</v>
      </c>
      <c r="O47" s="7" t="s">
        <v>52</v>
      </c>
      <c r="P47" s="7">
        <v>25448266</v>
      </c>
      <c r="Q47" s="7">
        <v>23252996</v>
      </c>
      <c r="R47" s="7">
        <v>23252996</v>
      </c>
      <c r="S47" s="7">
        <v>1813300</v>
      </c>
      <c r="T47" s="7">
        <v>1813300</v>
      </c>
      <c r="U47" s="7">
        <v>0</v>
      </c>
      <c r="V47" s="7">
        <v>0</v>
      </c>
      <c r="W47" s="7">
        <v>6538120</v>
      </c>
      <c r="X47" s="7">
        <v>6538120</v>
      </c>
    </row>
    <row r="48" spans="1:24" x14ac:dyDescent="0.25">
      <c r="A48" s="7" t="s">
        <v>10</v>
      </c>
      <c r="B48" s="7" t="s">
        <v>81</v>
      </c>
      <c r="C48" s="7" t="s">
        <v>398</v>
      </c>
      <c r="D48" s="7" t="s">
        <v>423</v>
      </c>
      <c r="E48" s="7" t="s">
        <v>309</v>
      </c>
      <c r="F48" s="7" t="s">
        <v>399</v>
      </c>
      <c r="G48" s="7" t="s">
        <v>400</v>
      </c>
      <c r="H48" s="7" t="s">
        <v>161</v>
      </c>
      <c r="I48" s="7" t="s">
        <v>397</v>
      </c>
      <c r="J48" s="23">
        <v>43936</v>
      </c>
      <c r="K48" s="7" t="s">
        <v>163</v>
      </c>
      <c r="L48" s="23">
        <v>44154</v>
      </c>
      <c r="M48" s="23">
        <v>44175</v>
      </c>
      <c r="N48" s="7">
        <v>8.5</v>
      </c>
      <c r="O48" s="7" t="s">
        <v>52</v>
      </c>
      <c r="P48" s="7">
        <v>29070712</v>
      </c>
      <c r="Q48" s="7">
        <v>31265982</v>
      </c>
      <c r="R48" s="7">
        <v>31265982</v>
      </c>
      <c r="S48" s="7">
        <v>0</v>
      </c>
      <c r="T48" s="7">
        <v>0</v>
      </c>
      <c r="U48" s="7">
        <v>0</v>
      </c>
      <c r="V48" s="7">
        <v>0</v>
      </c>
      <c r="W48" s="7">
        <v>6136507</v>
      </c>
      <c r="X48" s="7">
        <v>2937273</v>
      </c>
    </row>
    <row r="49" spans="1:24" x14ac:dyDescent="0.25">
      <c r="A49" s="7" t="s">
        <v>11</v>
      </c>
      <c r="B49" s="7" t="s">
        <v>84</v>
      </c>
      <c r="C49" s="7" t="s">
        <v>401</v>
      </c>
      <c r="D49" s="7" t="s">
        <v>422</v>
      </c>
      <c r="E49" s="7" t="s">
        <v>171</v>
      </c>
      <c r="F49" s="7" t="s">
        <v>407</v>
      </c>
      <c r="G49" s="7" t="s">
        <v>400</v>
      </c>
      <c r="H49" s="7" t="s">
        <v>161</v>
      </c>
      <c r="I49" s="7" t="s">
        <v>397</v>
      </c>
      <c r="J49" s="23">
        <v>43945</v>
      </c>
      <c r="K49" s="7" t="s">
        <v>163</v>
      </c>
      <c r="L49" s="23">
        <v>44133</v>
      </c>
      <c r="M49" s="23">
        <v>44162</v>
      </c>
      <c r="N49" s="7">
        <v>8.1</v>
      </c>
      <c r="O49" s="7" t="s">
        <v>160</v>
      </c>
      <c r="P49" s="7">
        <v>274123692</v>
      </c>
      <c r="Q49" s="7">
        <v>214585119</v>
      </c>
      <c r="R49" s="7">
        <v>214585119</v>
      </c>
      <c r="S49" s="7">
        <v>12600000</v>
      </c>
      <c r="T49" s="7">
        <v>12600000</v>
      </c>
      <c r="U49" s="7">
        <v>0</v>
      </c>
      <c r="V49" s="7">
        <v>0</v>
      </c>
      <c r="W49" s="7">
        <v>89394808</v>
      </c>
      <c r="X49" s="7">
        <v>89394808</v>
      </c>
    </row>
    <row r="50" spans="1:24" x14ac:dyDescent="0.25">
      <c r="A50" s="7" t="s">
        <v>11</v>
      </c>
      <c r="B50" s="7" t="s">
        <v>84</v>
      </c>
      <c r="C50" s="7" t="s">
        <v>401</v>
      </c>
      <c r="D50" s="7" t="s">
        <v>423</v>
      </c>
      <c r="E50" s="7" t="s">
        <v>310</v>
      </c>
      <c r="F50" s="7" t="s">
        <v>399</v>
      </c>
      <c r="G50" s="7" t="s">
        <v>400</v>
      </c>
      <c r="H50" s="7" t="s">
        <v>203</v>
      </c>
      <c r="I50" s="7" t="s">
        <v>397</v>
      </c>
      <c r="J50" s="23">
        <v>44075</v>
      </c>
      <c r="K50" s="7" t="s">
        <v>163</v>
      </c>
      <c r="L50" s="23">
        <v>44175</v>
      </c>
      <c r="M50" s="23">
        <v>44187</v>
      </c>
      <c r="N50" s="7">
        <v>4.4000000000000004</v>
      </c>
      <c r="O50" s="7" t="s">
        <v>160</v>
      </c>
      <c r="P50" s="7">
        <v>370812095</v>
      </c>
      <c r="Q50" s="7">
        <v>369000000</v>
      </c>
      <c r="R50" s="7">
        <v>369000000</v>
      </c>
      <c r="S50" s="7">
        <v>0</v>
      </c>
      <c r="T50" s="7">
        <v>0</v>
      </c>
      <c r="U50" s="7">
        <v>0</v>
      </c>
      <c r="V50" s="7">
        <v>0</v>
      </c>
      <c r="W50" s="7">
        <v>109460485</v>
      </c>
      <c r="X50" s="7">
        <v>88186043</v>
      </c>
    </row>
    <row r="51" spans="1:24" x14ac:dyDescent="0.25">
      <c r="A51" s="7" t="s">
        <v>11</v>
      </c>
      <c r="B51" s="7" t="s">
        <v>84</v>
      </c>
      <c r="C51" s="7" t="s">
        <v>401</v>
      </c>
      <c r="D51" s="7" t="s">
        <v>427</v>
      </c>
      <c r="E51" s="7" t="s">
        <v>352</v>
      </c>
      <c r="F51" s="7" t="s">
        <v>399</v>
      </c>
      <c r="G51" s="7" t="s">
        <v>400</v>
      </c>
      <c r="H51" s="7" t="s">
        <v>161</v>
      </c>
      <c r="I51" s="7" t="s">
        <v>207</v>
      </c>
      <c r="J51" s="23">
        <v>43947</v>
      </c>
      <c r="K51" s="7" t="s">
        <v>207</v>
      </c>
      <c r="L51" s="23"/>
      <c r="M51" s="23"/>
      <c r="N51" s="7"/>
      <c r="O51" s="7" t="s">
        <v>160</v>
      </c>
      <c r="P51" s="7">
        <v>416591687</v>
      </c>
      <c r="Q51" s="7">
        <v>430267706</v>
      </c>
      <c r="R51" s="7">
        <v>0</v>
      </c>
      <c r="S51" s="7">
        <v>0</v>
      </c>
      <c r="T51" s="7">
        <v>0</v>
      </c>
      <c r="U51" s="7">
        <v>0</v>
      </c>
      <c r="V51" s="7">
        <v>0</v>
      </c>
      <c r="W51" s="7">
        <v>179915994</v>
      </c>
      <c r="X51" s="7">
        <v>0</v>
      </c>
    </row>
    <row r="52" spans="1:24" x14ac:dyDescent="0.25">
      <c r="A52" s="7" t="s">
        <v>11</v>
      </c>
      <c r="B52" s="7" t="s">
        <v>84</v>
      </c>
      <c r="C52" s="7" t="s">
        <v>401</v>
      </c>
      <c r="D52" s="7" t="s">
        <v>24</v>
      </c>
      <c r="E52" s="7" t="s">
        <v>356</v>
      </c>
      <c r="F52" s="7" t="s">
        <v>399</v>
      </c>
      <c r="G52" s="7" t="s">
        <v>400</v>
      </c>
      <c r="H52" s="7" t="s">
        <v>203</v>
      </c>
      <c r="I52" s="7" t="s">
        <v>397</v>
      </c>
      <c r="J52" s="23">
        <v>44096</v>
      </c>
      <c r="K52" s="7" t="s">
        <v>163</v>
      </c>
      <c r="L52" s="23">
        <v>44175</v>
      </c>
      <c r="M52" s="23">
        <v>44187</v>
      </c>
      <c r="N52" s="7">
        <v>3.5</v>
      </c>
      <c r="O52" s="7" t="s">
        <v>160</v>
      </c>
      <c r="P52" s="7">
        <v>45779592</v>
      </c>
      <c r="Q52" s="7">
        <v>53350320</v>
      </c>
      <c r="R52" s="7">
        <v>53350320</v>
      </c>
      <c r="S52" s="7">
        <v>0</v>
      </c>
      <c r="T52" s="7">
        <v>0</v>
      </c>
      <c r="U52" s="7">
        <v>0</v>
      </c>
      <c r="V52" s="7">
        <v>0</v>
      </c>
      <c r="W52" s="7">
        <v>47471236</v>
      </c>
      <c r="X52" s="7">
        <v>47471236</v>
      </c>
    </row>
    <row r="53" spans="1:24" x14ac:dyDescent="0.25">
      <c r="A53" s="7" t="s">
        <v>90</v>
      </c>
      <c r="B53" s="7" t="s">
        <v>80</v>
      </c>
      <c r="C53" s="7" t="s">
        <v>404</v>
      </c>
      <c r="D53" s="7" t="s">
        <v>6</v>
      </c>
      <c r="E53" s="7" t="s">
        <v>231</v>
      </c>
      <c r="F53" s="7" t="s">
        <v>399</v>
      </c>
      <c r="G53" s="7" t="s">
        <v>409</v>
      </c>
      <c r="H53" s="7" t="s">
        <v>203</v>
      </c>
      <c r="I53" s="7" t="s">
        <v>397</v>
      </c>
      <c r="J53" s="23">
        <v>44092</v>
      </c>
      <c r="K53" s="7" t="s">
        <v>163</v>
      </c>
      <c r="L53" s="23">
        <v>44308</v>
      </c>
      <c r="M53" s="23">
        <v>44335</v>
      </c>
      <c r="N53" s="7">
        <v>8.5</v>
      </c>
      <c r="O53" s="7" t="s">
        <v>160</v>
      </c>
      <c r="P53" s="7">
        <v>2200662</v>
      </c>
      <c r="Q53" s="7">
        <v>2200662</v>
      </c>
      <c r="R53" s="7">
        <v>2200662</v>
      </c>
      <c r="S53" s="7">
        <v>0</v>
      </c>
      <c r="T53" s="7">
        <v>0</v>
      </c>
      <c r="U53" s="7">
        <v>0</v>
      </c>
      <c r="V53" s="7">
        <v>0</v>
      </c>
      <c r="W53" s="7">
        <v>220000</v>
      </c>
      <c r="X53" s="7">
        <v>220000</v>
      </c>
    </row>
    <row r="54" spans="1:24" x14ac:dyDescent="0.25">
      <c r="A54" s="7" t="s">
        <v>12</v>
      </c>
      <c r="B54" s="7" t="s">
        <v>84</v>
      </c>
      <c r="C54" s="7" t="s">
        <v>401</v>
      </c>
      <c r="D54" s="7" t="s">
        <v>6</v>
      </c>
      <c r="E54" s="7" t="s">
        <v>172</v>
      </c>
      <c r="F54" s="7" t="s">
        <v>407</v>
      </c>
      <c r="G54" s="7" t="s">
        <v>400</v>
      </c>
      <c r="H54" s="7" t="s">
        <v>165</v>
      </c>
      <c r="I54" s="7" t="s">
        <v>397</v>
      </c>
      <c r="J54" s="23">
        <v>44005</v>
      </c>
      <c r="K54" s="7" t="s">
        <v>163</v>
      </c>
      <c r="L54" s="7">
        <v>44147</v>
      </c>
      <c r="M54" s="7">
        <v>44168</v>
      </c>
      <c r="N54" s="7">
        <v>6</v>
      </c>
      <c r="O54" s="7" t="s">
        <v>52</v>
      </c>
      <c r="P54" s="7">
        <v>79155581</v>
      </c>
      <c r="Q54" s="7">
        <v>79155581</v>
      </c>
      <c r="R54" s="7">
        <v>79155581</v>
      </c>
      <c r="S54" s="7">
        <v>1994630</v>
      </c>
      <c r="T54" s="7">
        <v>1994630</v>
      </c>
      <c r="U54" s="7">
        <v>0</v>
      </c>
      <c r="V54" s="7">
        <v>0</v>
      </c>
      <c r="W54" s="7">
        <v>28513648</v>
      </c>
      <c r="X54" s="7">
        <v>27513648</v>
      </c>
    </row>
    <row r="55" spans="1:24" x14ac:dyDescent="0.25">
      <c r="A55" s="7" t="s">
        <v>12</v>
      </c>
      <c r="B55" s="7" t="s">
        <v>84</v>
      </c>
      <c r="C55" s="7" t="s">
        <v>401</v>
      </c>
      <c r="D55" s="7" t="s">
        <v>427</v>
      </c>
      <c r="E55" s="7" t="s">
        <v>353</v>
      </c>
      <c r="F55" s="7" t="s">
        <v>399</v>
      </c>
      <c r="G55" s="7" t="s">
        <v>400</v>
      </c>
      <c r="H55" s="7" t="s">
        <v>169</v>
      </c>
      <c r="I55" s="7" t="s">
        <v>397</v>
      </c>
      <c r="J55" s="23">
        <v>44032</v>
      </c>
      <c r="K55" s="7" t="s">
        <v>163</v>
      </c>
      <c r="L55" s="23">
        <v>44168</v>
      </c>
      <c r="M55" s="23">
        <v>44183</v>
      </c>
      <c r="N55" s="7">
        <v>5.5</v>
      </c>
      <c r="O55" s="7" t="s">
        <v>52</v>
      </c>
      <c r="P55" s="7">
        <v>135349594</v>
      </c>
      <c r="Q55" s="7">
        <v>135349594</v>
      </c>
      <c r="R55" s="7">
        <v>135349594</v>
      </c>
      <c r="S55" s="7">
        <v>0</v>
      </c>
      <c r="T55" s="7">
        <v>0</v>
      </c>
      <c r="U55" s="7">
        <v>0</v>
      </c>
      <c r="V55" s="7">
        <v>0</v>
      </c>
      <c r="W55" s="7">
        <v>8567693</v>
      </c>
      <c r="X55" s="7">
        <v>8567693</v>
      </c>
    </row>
    <row r="56" spans="1:24" x14ac:dyDescent="0.25">
      <c r="A56" s="7" t="s">
        <v>12</v>
      </c>
      <c r="B56" s="7" t="s">
        <v>84</v>
      </c>
      <c r="C56" s="7" t="s">
        <v>401</v>
      </c>
      <c r="D56" s="7" t="s">
        <v>8</v>
      </c>
      <c r="E56" s="7" t="s">
        <v>362</v>
      </c>
      <c r="F56" s="7" t="s">
        <v>399</v>
      </c>
      <c r="G56" s="7" t="s">
        <v>400</v>
      </c>
      <c r="H56" s="7" t="s">
        <v>161</v>
      </c>
      <c r="I56" s="7" t="s">
        <v>397</v>
      </c>
      <c r="J56" s="23">
        <v>43937</v>
      </c>
      <c r="K56" s="7" t="s">
        <v>163</v>
      </c>
      <c r="L56" s="23">
        <v>44091</v>
      </c>
      <c r="M56" s="23">
        <v>44125</v>
      </c>
      <c r="N56" s="7">
        <v>6.9</v>
      </c>
      <c r="O56" s="7" t="s">
        <v>52</v>
      </c>
      <c r="P56" s="7">
        <v>16978299</v>
      </c>
      <c r="Q56" s="7">
        <v>16978299</v>
      </c>
      <c r="R56" s="7">
        <v>16978299</v>
      </c>
      <c r="S56" s="7">
        <v>0</v>
      </c>
      <c r="T56" s="7">
        <v>0</v>
      </c>
      <c r="U56" s="7">
        <v>0</v>
      </c>
      <c r="V56" s="7">
        <v>0</v>
      </c>
      <c r="W56" s="7">
        <v>5890492</v>
      </c>
      <c r="X56" s="7">
        <v>4361980</v>
      </c>
    </row>
    <row r="57" spans="1:24" x14ac:dyDescent="0.25">
      <c r="A57" s="7" t="s">
        <v>91</v>
      </c>
      <c r="B57" s="7" t="s">
        <v>80</v>
      </c>
      <c r="C57" s="7" t="s">
        <v>404</v>
      </c>
      <c r="D57" s="7" t="s">
        <v>6</v>
      </c>
      <c r="E57" s="7" t="s">
        <v>232</v>
      </c>
      <c r="F57" s="7" t="s">
        <v>399</v>
      </c>
      <c r="G57" s="7" t="s">
        <v>409</v>
      </c>
      <c r="H57" s="7" t="s">
        <v>161</v>
      </c>
      <c r="I57" s="7" t="s">
        <v>397</v>
      </c>
      <c r="J57" s="23">
        <v>43935</v>
      </c>
      <c r="K57" s="7" t="s">
        <v>163</v>
      </c>
      <c r="L57" s="7">
        <v>44133</v>
      </c>
      <c r="M57" s="7">
        <v>44162</v>
      </c>
      <c r="N57" s="7">
        <v>8.1</v>
      </c>
      <c r="O57" s="7" t="s">
        <v>160</v>
      </c>
      <c r="P57" s="7">
        <v>17394860</v>
      </c>
      <c r="Q57" s="7">
        <v>17394860</v>
      </c>
      <c r="R57" s="7">
        <v>17394860</v>
      </c>
      <c r="S57" s="7">
        <v>0</v>
      </c>
      <c r="T57" s="7">
        <v>0</v>
      </c>
      <c r="U57" s="7">
        <v>0</v>
      </c>
      <c r="V57" s="7">
        <v>0</v>
      </c>
      <c r="W57" s="7">
        <v>2586798</v>
      </c>
      <c r="X57" s="7">
        <v>2586798</v>
      </c>
    </row>
    <row r="58" spans="1:24" x14ac:dyDescent="0.25">
      <c r="A58" s="7" t="s">
        <v>91</v>
      </c>
      <c r="B58" s="7" t="s">
        <v>80</v>
      </c>
      <c r="C58" s="7" t="s">
        <v>404</v>
      </c>
      <c r="D58" s="7" t="s">
        <v>6</v>
      </c>
      <c r="E58" s="7" t="s">
        <v>489</v>
      </c>
      <c r="F58" s="7" t="s">
        <v>490</v>
      </c>
      <c r="G58" s="7" t="s">
        <v>409</v>
      </c>
      <c r="H58" s="7" t="s">
        <v>485</v>
      </c>
      <c r="I58" s="7" t="s">
        <v>402</v>
      </c>
      <c r="J58" s="23"/>
      <c r="K58" s="7" t="s">
        <v>163</v>
      </c>
      <c r="L58" s="23"/>
      <c r="M58" s="23"/>
      <c r="N58" s="7"/>
      <c r="O58" s="7" t="s">
        <v>160</v>
      </c>
      <c r="P58" s="7">
        <v>17394860</v>
      </c>
      <c r="Q58" s="7">
        <v>0</v>
      </c>
      <c r="R58" s="7">
        <v>0</v>
      </c>
      <c r="S58" s="7">
        <v>0</v>
      </c>
      <c r="T58" s="7">
        <v>0</v>
      </c>
      <c r="U58" s="7">
        <v>0</v>
      </c>
      <c r="V58" s="7">
        <v>0</v>
      </c>
      <c r="W58" s="7">
        <v>2600766</v>
      </c>
      <c r="X58" s="7">
        <v>2600766</v>
      </c>
    </row>
    <row r="59" spans="1:24" x14ac:dyDescent="0.25">
      <c r="A59" s="7" t="s">
        <v>92</v>
      </c>
      <c r="B59" s="7" t="s">
        <v>73</v>
      </c>
      <c r="C59" s="7" t="s">
        <v>404</v>
      </c>
      <c r="D59" s="7" t="s">
        <v>421</v>
      </c>
      <c r="E59" s="7" t="s">
        <v>295</v>
      </c>
      <c r="F59" s="7" t="s">
        <v>399</v>
      </c>
      <c r="G59" s="7" t="s">
        <v>405</v>
      </c>
      <c r="H59" s="7" t="s">
        <v>161</v>
      </c>
      <c r="I59" s="7" t="s">
        <v>207</v>
      </c>
      <c r="J59" s="23">
        <v>43936</v>
      </c>
      <c r="K59" s="7" t="s">
        <v>207</v>
      </c>
      <c r="L59" s="23"/>
      <c r="M59" s="23"/>
      <c r="N59" s="7"/>
      <c r="O59" s="7" t="s">
        <v>160</v>
      </c>
      <c r="P59" s="7">
        <v>10896526</v>
      </c>
      <c r="Q59" s="7">
        <v>10896526</v>
      </c>
      <c r="R59" s="7">
        <v>0</v>
      </c>
      <c r="S59" s="7">
        <v>0</v>
      </c>
      <c r="T59" s="7">
        <v>0</v>
      </c>
      <c r="U59" s="7">
        <v>0</v>
      </c>
      <c r="V59" s="7">
        <v>0</v>
      </c>
      <c r="W59" s="7">
        <v>5786978</v>
      </c>
      <c r="X59" s="7">
        <v>0</v>
      </c>
    </row>
    <row r="60" spans="1:24" x14ac:dyDescent="0.25">
      <c r="A60" s="7" t="s">
        <v>92</v>
      </c>
      <c r="B60" s="7" t="s">
        <v>73</v>
      </c>
      <c r="C60" s="7" t="s">
        <v>404</v>
      </c>
      <c r="D60" s="7" t="s">
        <v>421</v>
      </c>
      <c r="E60" s="7" t="s">
        <v>296</v>
      </c>
      <c r="F60" s="7" t="s">
        <v>399</v>
      </c>
      <c r="G60" s="7" t="s">
        <v>405</v>
      </c>
      <c r="H60" s="7" t="s">
        <v>203</v>
      </c>
      <c r="I60" s="7" t="s">
        <v>397</v>
      </c>
      <c r="J60" s="23">
        <v>44092</v>
      </c>
      <c r="K60" s="7" t="s">
        <v>163</v>
      </c>
      <c r="L60" s="23">
        <v>44161</v>
      </c>
      <c r="M60" s="23">
        <v>44182</v>
      </c>
      <c r="N60" s="7">
        <v>3.5</v>
      </c>
      <c r="O60" s="7" t="s">
        <v>160</v>
      </c>
      <c r="P60" s="7">
        <v>10896526</v>
      </c>
      <c r="Q60" s="7">
        <v>10896526</v>
      </c>
      <c r="R60" s="7">
        <v>10896526</v>
      </c>
      <c r="S60" s="7">
        <v>0</v>
      </c>
      <c r="T60" s="7">
        <v>0</v>
      </c>
      <c r="U60" s="7">
        <v>0</v>
      </c>
      <c r="V60" s="7">
        <v>0</v>
      </c>
      <c r="W60" s="7">
        <v>5786978</v>
      </c>
      <c r="X60" s="7">
        <v>4376468</v>
      </c>
    </row>
    <row r="61" spans="1:24" x14ac:dyDescent="0.25">
      <c r="A61" s="7" t="s">
        <v>93</v>
      </c>
      <c r="B61" s="7" t="s">
        <v>80</v>
      </c>
      <c r="C61" s="7" t="s">
        <v>404</v>
      </c>
      <c r="D61" s="7" t="s">
        <v>6</v>
      </c>
      <c r="E61" s="7" t="s">
        <v>233</v>
      </c>
      <c r="F61" s="7" t="s">
        <v>399</v>
      </c>
      <c r="G61" s="7" t="s">
        <v>405</v>
      </c>
      <c r="H61" s="7" t="s">
        <v>406</v>
      </c>
      <c r="I61" s="7" t="s">
        <v>397</v>
      </c>
      <c r="J61" s="23">
        <v>44337</v>
      </c>
      <c r="K61" s="7" t="s">
        <v>163</v>
      </c>
      <c r="L61" s="23">
        <v>44490</v>
      </c>
      <c r="M61" s="23">
        <v>44524</v>
      </c>
      <c r="N61" s="7">
        <v>6.8</v>
      </c>
      <c r="O61" s="7" t="s">
        <v>160</v>
      </c>
      <c r="P61" s="7">
        <v>15995839</v>
      </c>
      <c r="Q61" s="7">
        <v>15995564</v>
      </c>
      <c r="R61" s="7">
        <v>15995564</v>
      </c>
      <c r="S61" s="7">
        <v>0</v>
      </c>
      <c r="T61" s="7">
        <v>0</v>
      </c>
      <c r="U61" s="7">
        <v>0</v>
      </c>
      <c r="V61" s="7">
        <v>0</v>
      </c>
      <c r="W61" s="7">
        <v>2498000</v>
      </c>
      <c r="X61" s="7">
        <v>2498000</v>
      </c>
    </row>
    <row r="62" spans="1:24" x14ac:dyDescent="0.25">
      <c r="A62" s="7" t="s">
        <v>94</v>
      </c>
      <c r="B62" s="7" t="s">
        <v>80</v>
      </c>
      <c r="C62" s="7" t="s">
        <v>404</v>
      </c>
      <c r="D62" s="7" t="s">
        <v>6</v>
      </c>
      <c r="E62" s="7" t="s">
        <v>453</v>
      </c>
      <c r="F62" s="7" t="s">
        <v>399</v>
      </c>
      <c r="G62" s="7" t="s">
        <v>405</v>
      </c>
      <c r="H62" s="7" t="s">
        <v>459</v>
      </c>
      <c r="I62" s="7" t="s">
        <v>402</v>
      </c>
      <c r="J62" s="23">
        <v>44622</v>
      </c>
      <c r="K62" s="7" t="s">
        <v>163</v>
      </c>
      <c r="L62" s="23"/>
      <c r="M62" s="23"/>
      <c r="N62" s="7"/>
      <c r="O62" s="7" t="s">
        <v>160</v>
      </c>
      <c r="P62" s="7">
        <v>6005764</v>
      </c>
      <c r="Q62" s="7">
        <v>6005764</v>
      </c>
      <c r="R62" s="7">
        <v>6005747</v>
      </c>
      <c r="S62" s="7">
        <v>0</v>
      </c>
      <c r="T62" s="7">
        <v>0</v>
      </c>
      <c r="U62" s="7">
        <v>0</v>
      </c>
      <c r="V62" s="7">
        <v>0</v>
      </c>
      <c r="W62" s="7">
        <v>2629640</v>
      </c>
      <c r="X62" s="7">
        <v>2629640</v>
      </c>
    </row>
    <row r="63" spans="1:24" x14ac:dyDescent="0.25">
      <c r="A63" s="7" t="s">
        <v>95</v>
      </c>
      <c r="B63" s="7" t="s">
        <v>73</v>
      </c>
      <c r="C63" s="7" t="s">
        <v>404</v>
      </c>
      <c r="D63" s="7" t="s">
        <v>417</v>
      </c>
      <c r="E63" s="7" t="s">
        <v>264</v>
      </c>
      <c r="F63" s="7" t="s">
        <v>399</v>
      </c>
      <c r="G63" s="7" t="s">
        <v>405</v>
      </c>
      <c r="H63" s="7" t="s">
        <v>458</v>
      </c>
      <c r="I63" s="7" t="s">
        <v>397</v>
      </c>
      <c r="J63" s="23">
        <v>44460</v>
      </c>
      <c r="K63" s="7" t="s">
        <v>163</v>
      </c>
      <c r="L63" s="7">
        <v>44620</v>
      </c>
      <c r="M63" s="7">
        <v>44635</v>
      </c>
      <c r="N63" s="7">
        <v>6</v>
      </c>
      <c r="O63" s="7" t="s">
        <v>160</v>
      </c>
      <c r="P63" s="7">
        <v>5270423</v>
      </c>
      <c r="Q63" s="7">
        <v>5270423</v>
      </c>
      <c r="R63" s="7">
        <v>5270423</v>
      </c>
      <c r="S63" s="7">
        <v>0</v>
      </c>
      <c r="T63" s="7">
        <v>0</v>
      </c>
      <c r="U63" s="7">
        <v>0</v>
      </c>
      <c r="V63" s="7">
        <v>0</v>
      </c>
      <c r="W63" s="7">
        <v>7864011</v>
      </c>
      <c r="X63" s="7">
        <v>7856192</v>
      </c>
    </row>
    <row r="64" spans="1:24" x14ac:dyDescent="0.25">
      <c r="A64" s="7" t="s">
        <v>96</v>
      </c>
      <c r="B64" s="7" t="s">
        <v>80</v>
      </c>
      <c r="C64" s="7" t="s">
        <v>404</v>
      </c>
      <c r="D64" s="7" t="s">
        <v>6</v>
      </c>
      <c r="E64" s="7" t="s">
        <v>234</v>
      </c>
      <c r="F64" s="7" t="s">
        <v>399</v>
      </c>
      <c r="G64" s="7" t="s">
        <v>405</v>
      </c>
      <c r="H64" s="7" t="s">
        <v>216</v>
      </c>
      <c r="I64" s="7" t="s">
        <v>397</v>
      </c>
      <c r="J64" s="23">
        <v>44253</v>
      </c>
      <c r="K64" s="7" t="s">
        <v>163</v>
      </c>
      <c r="L64" s="23">
        <v>44490</v>
      </c>
      <c r="M64" s="23">
        <v>44524</v>
      </c>
      <c r="N64" s="7">
        <v>9.4</v>
      </c>
      <c r="O64" s="7" t="s">
        <v>160</v>
      </c>
      <c r="P64" s="7">
        <v>16074816</v>
      </c>
      <c r="Q64" s="7">
        <v>16074816</v>
      </c>
      <c r="R64" s="7">
        <v>16074816</v>
      </c>
      <c r="S64" s="7">
        <v>0</v>
      </c>
      <c r="T64" s="7">
        <v>0</v>
      </c>
      <c r="U64" s="7">
        <v>0</v>
      </c>
      <c r="V64" s="7">
        <v>0</v>
      </c>
      <c r="W64" s="7">
        <v>3436941</v>
      </c>
      <c r="X64" s="7">
        <v>3436941</v>
      </c>
    </row>
    <row r="65" spans="1:24" x14ac:dyDescent="0.25">
      <c r="A65" s="7" t="s">
        <v>96</v>
      </c>
      <c r="B65" s="7" t="s">
        <v>80</v>
      </c>
      <c r="C65" s="7" t="s">
        <v>404</v>
      </c>
      <c r="D65" s="7" t="s">
        <v>8</v>
      </c>
      <c r="E65" s="7" t="s">
        <v>363</v>
      </c>
      <c r="F65" s="7" t="s">
        <v>399</v>
      </c>
      <c r="G65" s="7" t="s">
        <v>408</v>
      </c>
      <c r="H65" s="7" t="s">
        <v>216</v>
      </c>
      <c r="I65" s="7" t="s">
        <v>397</v>
      </c>
      <c r="J65" s="23">
        <v>44253</v>
      </c>
      <c r="K65" s="7" t="s">
        <v>163</v>
      </c>
      <c r="L65" s="23">
        <v>44490</v>
      </c>
      <c r="M65" s="23">
        <v>44524</v>
      </c>
      <c r="N65" s="7">
        <v>9.5</v>
      </c>
      <c r="O65" s="7" t="s">
        <v>160</v>
      </c>
      <c r="P65" s="7">
        <v>3182056</v>
      </c>
      <c r="Q65" s="7">
        <v>3182056</v>
      </c>
      <c r="R65" s="7">
        <v>3182056</v>
      </c>
      <c r="S65" s="7">
        <v>0</v>
      </c>
      <c r="T65" s="7">
        <v>0</v>
      </c>
      <c r="U65" s="7">
        <v>0</v>
      </c>
      <c r="V65" s="7">
        <v>0</v>
      </c>
      <c r="W65" s="7">
        <v>1272825</v>
      </c>
      <c r="X65" s="7">
        <v>1272825</v>
      </c>
    </row>
    <row r="66" spans="1:24" x14ac:dyDescent="0.25">
      <c r="A66" s="7" t="s">
        <v>97</v>
      </c>
      <c r="B66" s="7" t="s">
        <v>73</v>
      </c>
      <c r="C66" s="7" t="s">
        <v>398</v>
      </c>
      <c r="D66" s="7" t="s">
        <v>6</v>
      </c>
      <c r="E66" s="7" t="s">
        <v>235</v>
      </c>
      <c r="F66" s="7" t="s">
        <v>399</v>
      </c>
      <c r="G66" s="7" t="s">
        <v>410</v>
      </c>
      <c r="H66" s="7" t="s">
        <v>169</v>
      </c>
      <c r="I66" s="7" t="s">
        <v>397</v>
      </c>
      <c r="J66" s="23">
        <v>44032</v>
      </c>
      <c r="K66" s="7" t="s">
        <v>163</v>
      </c>
      <c r="L66" s="23">
        <v>44161</v>
      </c>
      <c r="M66" s="23">
        <v>44182</v>
      </c>
      <c r="N66" s="7">
        <v>5.5</v>
      </c>
      <c r="O66" s="7" t="s">
        <v>160</v>
      </c>
      <c r="P66" s="7">
        <v>21312156</v>
      </c>
      <c r="Q66" s="7">
        <v>21312156</v>
      </c>
      <c r="R66" s="7">
        <v>21312156</v>
      </c>
      <c r="S66" s="7">
        <v>0</v>
      </c>
      <c r="T66" s="7">
        <v>0</v>
      </c>
      <c r="U66" s="7">
        <v>0</v>
      </c>
      <c r="V66" s="7">
        <v>0</v>
      </c>
      <c r="W66" s="7">
        <v>6594888</v>
      </c>
      <c r="X66" s="7">
        <v>6594888</v>
      </c>
    </row>
    <row r="67" spans="1:24" x14ac:dyDescent="0.25">
      <c r="A67" s="7" t="s">
        <v>97</v>
      </c>
      <c r="B67" s="7" t="s">
        <v>73</v>
      </c>
      <c r="C67" s="7" t="s">
        <v>398</v>
      </c>
      <c r="D67" s="7" t="s">
        <v>423</v>
      </c>
      <c r="E67" s="7" t="s">
        <v>312</v>
      </c>
      <c r="F67" s="7" t="s">
        <v>399</v>
      </c>
      <c r="G67" s="7" t="s">
        <v>408</v>
      </c>
      <c r="H67" s="7" t="s">
        <v>169</v>
      </c>
      <c r="I67" s="7" t="s">
        <v>397</v>
      </c>
      <c r="J67" s="23">
        <v>44032</v>
      </c>
      <c r="K67" s="7" t="s">
        <v>163</v>
      </c>
      <c r="L67" s="23">
        <v>44133</v>
      </c>
      <c r="M67" s="23">
        <v>44162</v>
      </c>
      <c r="N67" s="7">
        <v>4.9000000000000004</v>
      </c>
      <c r="O67" s="7" t="s">
        <v>160</v>
      </c>
      <c r="P67" s="7">
        <v>18032288</v>
      </c>
      <c r="Q67" s="7">
        <v>18032288</v>
      </c>
      <c r="R67" s="7">
        <v>18032288</v>
      </c>
      <c r="S67" s="7">
        <v>0</v>
      </c>
      <c r="T67" s="7">
        <v>0</v>
      </c>
      <c r="U67" s="7">
        <v>0</v>
      </c>
      <c r="V67" s="7">
        <v>0</v>
      </c>
      <c r="W67" s="7">
        <v>3054178</v>
      </c>
      <c r="X67" s="7">
        <v>3054178</v>
      </c>
    </row>
    <row r="68" spans="1:24" x14ac:dyDescent="0.25">
      <c r="A68" s="7" t="s">
        <v>97</v>
      </c>
      <c r="B68" s="7" t="s">
        <v>73</v>
      </c>
      <c r="C68" s="7" t="s">
        <v>398</v>
      </c>
      <c r="D68" s="7" t="s">
        <v>423</v>
      </c>
      <c r="E68" s="7" t="s">
        <v>311</v>
      </c>
      <c r="F68" s="7" t="s">
        <v>411</v>
      </c>
      <c r="G68" s="7" t="s">
        <v>408</v>
      </c>
      <c r="H68" s="7" t="s">
        <v>412</v>
      </c>
      <c r="I68" s="7" t="s">
        <v>402</v>
      </c>
      <c r="J68" s="23">
        <v>44109</v>
      </c>
      <c r="K68" s="7" t="s">
        <v>163</v>
      </c>
      <c r="L68" s="23"/>
      <c r="M68" s="23"/>
      <c r="N68" s="7"/>
      <c r="O68" s="7" t="s">
        <v>160</v>
      </c>
      <c r="P68" s="7">
        <v>0</v>
      </c>
      <c r="Q68" s="7">
        <v>0</v>
      </c>
      <c r="R68" s="7">
        <v>0</v>
      </c>
      <c r="S68" s="7">
        <v>0</v>
      </c>
      <c r="T68" s="7">
        <v>0</v>
      </c>
      <c r="U68" s="7">
        <v>0</v>
      </c>
      <c r="V68" s="7">
        <v>0</v>
      </c>
      <c r="W68" s="7">
        <v>744750</v>
      </c>
      <c r="X68" s="7">
        <v>744750</v>
      </c>
    </row>
    <row r="69" spans="1:24" x14ac:dyDescent="0.25">
      <c r="A69" s="7" t="s">
        <v>97</v>
      </c>
      <c r="B69" s="7" t="s">
        <v>73</v>
      </c>
      <c r="C69" s="7" t="s">
        <v>398</v>
      </c>
      <c r="D69" s="7" t="s">
        <v>8</v>
      </c>
      <c r="E69" s="7" t="s">
        <v>364</v>
      </c>
      <c r="F69" s="7" t="s">
        <v>399</v>
      </c>
      <c r="G69" s="7" t="s">
        <v>410</v>
      </c>
      <c r="H69" s="7" t="s">
        <v>169</v>
      </c>
      <c r="I69" s="7" t="s">
        <v>397</v>
      </c>
      <c r="J69" s="23">
        <v>44032</v>
      </c>
      <c r="K69" s="7" t="s">
        <v>163</v>
      </c>
      <c r="L69" s="23">
        <v>44161</v>
      </c>
      <c r="M69" s="23">
        <v>44182</v>
      </c>
      <c r="N69" s="7">
        <v>5.5</v>
      </c>
      <c r="O69" s="7" t="s">
        <v>160</v>
      </c>
      <c r="P69" s="7">
        <v>5274977</v>
      </c>
      <c r="Q69" s="7">
        <v>5274977</v>
      </c>
      <c r="R69" s="7">
        <v>5274977</v>
      </c>
      <c r="S69" s="7">
        <v>0</v>
      </c>
      <c r="T69" s="7">
        <v>0</v>
      </c>
      <c r="U69" s="7">
        <v>0</v>
      </c>
      <c r="V69" s="7">
        <v>0</v>
      </c>
      <c r="W69" s="7">
        <v>1582493</v>
      </c>
      <c r="X69" s="7">
        <v>1582493</v>
      </c>
    </row>
    <row r="70" spans="1:24" x14ac:dyDescent="0.25">
      <c r="A70" s="7" t="s">
        <v>31</v>
      </c>
      <c r="B70" s="7" t="s">
        <v>75</v>
      </c>
      <c r="C70" s="7" t="s">
        <v>398</v>
      </c>
      <c r="D70" s="7" t="s">
        <v>417</v>
      </c>
      <c r="E70" s="7" t="s">
        <v>173</v>
      </c>
      <c r="F70" s="7" t="s">
        <v>407</v>
      </c>
      <c r="G70" s="7" t="s">
        <v>400</v>
      </c>
      <c r="H70" s="7" t="s">
        <v>203</v>
      </c>
      <c r="I70" s="7" t="s">
        <v>397</v>
      </c>
      <c r="J70" s="23">
        <v>44092</v>
      </c>
      <c r="K70" s="7" t="s">
        <v>163</v>
      </c>
      <c r="L70" s="7">
        <v>44392</v>
      </c>
      <c r="M70" s="7">
        <v>44418</v>
      </c>
      <c r="N70" s="7">
        <v>11.2</v>
      </c>
      <c r="O70" s="7" t="s">
        <v>160</v>
      </c>
      <c r="P70" s="7">
        <v>51273102</v>
      </c>
      <c r="Q70" s="7">
        <v>51273102</v>
      </c>
      <c r="R70" s="7">
        <v>51273102</v>
      </c>
      <c r="S70" s="7">
        <v>3800000</v>
      </c>
      <c r="T70" s="7">
        <v>3800000</v>
      </c>
      <c r="U70" s="7">
        <v>0</v>
      </c>
      <c r="V70" s="7">
        <v>0</v>
      </c>
      <c r="W70" s="7">
        <v>98652804</v>
      </c>
      <c r="X70" s="7">
        <v>98652804</v>
      </c>
    </row>
    <row r="71" spans="1:24" x14ac:dyDescent="0.25">
      <c r="A71" s="7" t="s">
        <v>31</v>
      </c>
      <c r="B71" s="7" t="s">
        <v>75</v>
      </c>
      <c r="C71" s="7" t="s">
        <v>398</v>
      </c>
      <c r="D71" s="7" t="s">
        <v>423</v>
      </c>
      <c r="E71" s="7" t="s">
        <v>313</v>
      </c>
      <c r="F71" s="7" t="s">
        <v>399</v>
      </c>
      <c r="G71" s="7" t="s">
        <v>408</v>
      </c>
      <c r="H71" s="7" t="s">
        <v>165</v>
      </c>
      <c r="I71" s="7" t="s">
        <v>397</v>
      </c>
      <c r="J71" s="23">
        <v>44001</v>
      </c>
      <c r="K71" s="7" t="s">
        <v>163</v>
      </c>
      <c r="L71" s="7">
        <v>44119</v>
      </c>
      <c r="M71" s="7">
        <v>44141</v>
      </c>
      <c r="N71" s="7">
        <v>5.2</v>
      </c>
      <c r="O71" s="7" t="s">
        <v>160</v>
      </c>
      <c r="P71" s="7">
        <v>2635791</v>
      </c>
      <c r="Q71" s="7">
        <v>2635791</v>
      </c>
      <c r="R71" s="7">
        <v>2635791</v>
      </c>
      <c r="S71" s="7">
        <v>0</v>
      </c>
      <c r="T71" s="7">
        <v>0</v>
      </c>
      <c r="U71" s="7">
        <v>0</v>
      </c>
      <c r="V71" s="7">
        <v>0</v>
      </c>
      <c r="W71" s="7">
        <v>325579</v>
      </c>
      <c r="X71" s="7">
        <v>310773</v>
      </c>
    </row>
    <row r="72" spans="1:24" x14ac:dyDescent="0.25">
      <c r="A72" s="7" t="s">
        <v>32</v>
      </c>
      <c r="B72" s="7" t="s">
        <v>98</v>
      </c>
      <c r="C72" s="7" t="s">
        <v>401</v>
      </c>
      <c r="D72" s="7" t="s">
        <v>417</v>
      </c>
      <c r="E72" s="7" t="s">
        <v>174</v>
      </c>
      <c r="F72" s="7" t="s">
        <v>407</v>
      </c>
      <c r="G72" s="7" t="s">
        <v>408</v>
      </c>
      <c r="H72" s="7" t="s">
        <v>169</v>
      </c>
      <c r="I72" s="7" t="s">
        <v>397</v>
      </c>
      <c r="J72" s="23">
        <v>44032</v>
      </c>
      <c r="K72" s="7" t="s">
        <v>163</v>
      </c>
      <c r="L72" s="7">
        <v>44252</v>
      </c>
      <c r="M72" s="7">
        <v>44277</v>
      </c>
      <c r="N72" s="7">
        <v>8.6</v>
      </c>
      <c r="O72" s="7" t="s">
        <v>160</v>
      </c>
      <c r="P72" s="7">
        <v>309209481</v>
      </c>
      <c r="Q72" s="7">
        <v>309209481</v>
      </c>
      <c r="R72" s="7">
        <v>309209481</v>
      </c>
      <c r="S72" s="7">
        <v>6000000</v>
      </c>
      <c r="T72" s="7">
        <v>6000000</v>
      </c>
      <c r="U72" s="7">
        <v>0</v>
      </c>
      <c r="V72" s="7">
        <v>0</v>
      </c>
      <c r="W72" s="7">
        <v>118702727</v>
      </c>
      <c r="X72" s="7">
        <v>118702727</v>
      </c>
    </row>
    <row r="73" spans="1:24" x14ac:dyDescent="0.25">
      <c r="A73" s="7" t="s">
        <v>32</v>
      </c>
      <c r="B73" s="7" t="s">
        <v>98</v>
      </c>
      <c r="C73" s="7" t="s">
        <v>401</v>
      </c>
      <c r="D73" s="7" t="s">
        <v>423</v>
      </c>
      <c r="E73" s="7" t="s">
        <v>314</v>
      </c>
      <c r="F73" s="7" t="s">
        <v>399</v>
      </c>
      <c r="G73" s="7" t="s">
        <v>408</v>
      </c>
      <c r="H73" s="7" t="s">
        <v>203</v>
      </c>
      <c r="I73" s="7" t="s">
        <v>397</v>
      </c>
      <c r="J73" s="23">
        <v>44091</v>
      </c>
      <c r="K73" s="7" t="s">
        <v>163</v>
      </c>
      <c r="L73" s="23">
        <v>44252</v>
      </c>
      <c r="M73" s="23">
        <v>44277</v>
      </c>
      <c r="N73" s="7">
        <v>6.6</v>
      </c>
      <c r="O73" s="7" t="s">
        <v>160</v>
      </c>
      <c r="P73" s="7">
        <v>105344133</v>
      </c>
      <c r="Q73" s="7">
        <v>105344133</v>
      </c>
      <c r="R73" s="7">
        <v>105344133</v>
      </c>
      <c r="S73" s="7">
        <v>0</v>
      </c>
      <c r="T73" s="7">
        <v>0</v>
      </c>
      <c r="U73" s="7">
        <v>0</v>
      </c>
      <c r="V73" s="7">
        <v>0</v>
      </c>
      <c r="W73" s="7">
        <v>28822646</v>
      </c>
      <c r="X73" s="7">
        <v>28822646</v>
      </c>
    </row>
    <row r="74" spans="1:24" x14ac:dyDescent="0.25">
      <c r="A74" s="7" t="s">
        <v>32</v>
      </c>
      <c r="B74" s="7" t="s">
        <v>98</v>
      </c>
      <c r="C74" s="7" t="s">
        <v>401</v>
      </c>
      <c r="D74" s="7" t="s">
        <v>24</v>
      </c>
      <c r="E74" s="7" t="s">
        <v>215</v>
      </c>
      <c r="F74" s="7" t="s">
        <v>407</v>
      </c>
      <c r="G74" s="7" t="s">
        <v>400</v>
      </c>
      <c r="H74" s="7" t="s">
        <v>203</v>
      </c>
      <c r="I74" s="7" t="s">
        <v>397</v>
      </c>
      <c r="J74" s="23">
        <v>44091</v>
      </c>
      <c r="K74" s="7" t="s">
        <v>163</v>
      </c>
      <c r="L74" s="23">
        <v>44252</v>
      </c>
      <c r="M74" s="23">
        <v>44277</v>
      </c>
      <c r="N74" s="7">
        <v>6.6</v>
      </c>
      <c r="O74" s="7" t="s">
        <v>160</v>
      </c>
      <c r="P74" s="7">
        <v>30000000</v>
      </c>
      <c r="Q74" s="7">
        <v>30000000</v>
      </c>
      <c r="R74" s="7">
        <v>30000000</v>
      </c>
      <c r="S74" s="7">
        <v>3000000</v>
      </c>
      <c r="T74" s="7">
        <v>3000000</v>
      </c>
      <c r="U74" s="7">
        <v>0</v>
      </c>
      <c r="V74" s="7">
        <v>0</v>
      </c>
      <c r="W74" s="7">
        <v>7126992</v>
      </c>
      <c r="X74" s="7">
        <v>7126992</v>
      </c>
    </row>
    <row r="75" spans="1:24" x14ac:dyDescent="0.25">
      <c r="A75" s="7" t="s">
        <v>99</v>
      </c>
      <c r="B75" s="7" t="s">
        <v>81</v>
      </c>
      <c r="C75" s="7" t="s">
        <v>404</v>
      </c>
      <c r="D75" s="7" t="s">
        <v>8</v>
      </c>
      <c r="E75" s="7" t="s">
        <v>365</v>
      </c>
      <c r="F75" s="7" t="s">
        <v>399</v>
      </c>
      <c r="G75" s="7" t="s">
        <v>405</v>
      </c>
      <c r="H75" s="7" t="s">
        <v>458</v>
      </c>
      <c r="I75" s="7" t="s">
        <v>207</v>
      </c>
      <c r="J75" s="23">
        <v>44461</v>
      </c>
      <c r="K75" s="7" t="s">
        <v>207</v>
      </c>
      <c r="L75" s="7"/>
      <c r="M75" s="7"/>
      <c r="N75" s="7"/>
      <c r="O75" s="7" t="s">
        <v>52</v>
      </c>
      <c r="P75" s="7">
        <v>2747041</v>
      </c>
      <c r="Q75" s="7">
        <v>2747041</v>
      </c>
      <c r="R75" s="7">
        <v>0</v>
      </c>
      <c r="S75" s="7">
        <v>0</v>
      </c>
      <c r="T75" s="7">
        <v>0</v>
      </c>
      <c r="U75" s="7">
        <v>0</v>
      </c>
      <c r="V75" s="7">
        <v>0</v>
      </c>
      <c r="W75" s="7">
        <v>1416009</v>
      </c>
      <c r="X75" s="7">
        <v>0</v>
      </c>
    </row>
    <row r="76" spans="1:24" x14ac:dyDescent="0.25">
      <c r="A76" s="7" t="s">
        <v>99</v>
      </c>
      <c r="B76" s="7" t="s">
        <v>81</v>
      </c>
      <c r="C76" s="7" t="s">
        <v>404</v>
      </c>
      <c r="D76" s="7" t="s">
        <v>8</v>
      </c>
      <c r="E76" s="7" t="s">
        <v>476</v>
      </c>
      <c r="F76" s="7" t="s">
        <v>399</v>
      </c>
      <c r="G76" s="7" t="s">
        <v>405</v>
      </c>
      <c r="H76" s="7" t="s">
        <v>459</v>
      </c>
      <c r="I76" s="7" t="s">
        <v>397</v>
      </c>
      <c r="J76" s="23">
        <v>44624</v>
      </c>
      <c r="K76" s="7" t="s">
        <v>163</v>
      </c>
      <c r="L76" s="23">
        <v>44743</v>
      </c>
      <c r="M76" s="23">
        <v>44399</v>
      </c>
      <c r="N76" s="7">
        <v>-2.2999999999999998</v>
      </c>
      <c r="O76" s="7" t="s">
        <v>52</v>
      </c>
      <c r="P76" s="7">
        <v>2747041</v>
      </c>
      <c r="Q76" s="7">
        <v>2747041</v>
      </c>
      <c r="R76" s="7">
        <v>2479946</v>
      </c>
      <c r="S76" s="7">
        <v>0</v>
      </c>
      <c r="T76" s="7">
        <v>0</v>
      </c>
      <c r="U76" s="7">
        <v>0</v>
      </c>
      <c r="V76" s="7">
        <v>0</v>
      </c>
      <c r="W76" s="7">
        <v>1416009</v>
      </c>
      <c r="X76" s="7">
        <v>1067161</v>
      </c>
    </row>
    <row r="77" spans="1:24" x14ac:dyDescent="0.25">
      <c r="A77" s="7" t="s">
        <v>100</v>
      </c>
      <c r="B77" s="7" t="s">
        <v>13</v>
      </c>
      <c r="C77" s="7" t="s">
        <v>398</v>
      </c>
      <c r="D77" s="7" t="s">
        <v>417</v>
      </c>
      <c r="E77" s="7" t="s">
        <v>266</v>
      </c>
      <c r="F77" s="7" t="s">
        <v>399</v>
      </c>
      <c r="G77" s="7" t="s">
        <v>400</v>
      </c>
      <c r="H77" s="7" t="s">
        <v>165</v>
      </c>
      <c r="I77" s="7" t="s">
        <v>207</v>
      </c>
      <c r="J77" s="23">
        <v>44001</v>
      </c>
      <c r="K77" s="7" t="s">
        <v>207</v>
      </c>
      <c r="L77" s="23"/>
      <c r="M77" s="23"/>
      <c r="N77" s="7"/>
      <c r="O77" s="7" t="s">
        <v>160</v>
      </c>
      <c r="P77" s="7">
        <v>24135036</v>
      </c>
      <c r="Q77" s="7">
        <v>24135036</v>
      </c>
      <c r="R77" s="7">
        <v>0</v>
      </c>
      <c r="S77" s="7">
        <v>0</v>
      </c>
      <c r="T77" s="7">
        <v>0</v>
      </c>
      <c r="U77" s="7">
        <v>0</v>
      </c>
      <c r="V77" s="7">
        <v>0</v>
      </c>
      <c r="W77" s="7">
        <v>15122508</v>
      </c>
      <c r="X77" s="7">
        <v>0</v>
      </c>
    </row>
    <row r="78" spans="1:24" x14ac:dyDescent="0.25">
      <c r="A78" s="7" t="s">
        <v>100</v>
      </c>
      <c r="B78" s="7" t="s">
        <v>13</v>
      </c>
      <c r="C78" s="7" t="s">
        <v>398</v>
      </c>
      <c r="D78" s="7" t="s">
        <v>417</v>
      </c>
      <c r="E78" s="7" t="s">
        <v>265</v>
      </c>
      <c r="F78" s="7" t="s">
        <v>399</v>
      </c>
      <c r="G78" s="7" t="s">
        <v>400</v>
      </c>
      <c r="H78" s="7" t="s">
        <v>216</v>
      </c>
      <c r="I78" s="7" t="s">
        <v>397</v>
      </c>
      <c r="J78" s="23">
        <v>44253</v>
      </c>
      <c r="K78" s="7" t="s">
        <v>163</v>
      </c>
      <c r="L78" s="23">
        <v>44474</v>
      </c>
      <c r="M78" s="23">
        <v>44488</v>
      </c>
      <c r="N78" s="7">
        <v>8.1999999999999993</v>
      </c>
      <c r="O78" s="7" t="s">
        <v>160</v>
      </c>
      <c r="P78" s="7">
        <v>24135036</v>
      </c>
      <c r="Q78" s="7">
        <v>19039506</v>
      </c>
      <c r="R78" s="7">
        <v>19039506</v>
      </c>
      <c r="S78" s="7">
        <v>0</v>
      </c>
      <c r="T78" s="7">
        <v>0</v>
      </c>
      <c r="U78" s="7">
        <v>0</v>
      </c>
      <c r="V78" s="7">
        <v>0</v>
      </c>
      <c r="W78" s="7">
        <v>6352435</v>
      </c>
      <c r="X78" s="7">
        <v>3621359</v>
      </c>
    </row>
    <row r="79" spans="1:24" x14ac:dyDescent="0.25">
      <c r="A79" s="7" t="s">
        <v>100</v>
      </c>
      <c r="B79" s="7" t="s">
        <v>13</v>
      </c>
      <c r="C79" s="7" t="s">
        <v>398</v>
      </c>
      <c r="D79" s="7" t="s">
        <v>423</v>
      </c>
      <c r="E79" s="7" t="s">
        <v>315</v>
      </c>
      <c r="F79" s="7" t="s">
        <v>399</v>
      </c>
      <c r="G79" s="7" t="s">
        <v>400</v>
      </c>
      <c r="H79" s="7" t="s">
        <v>203</v>
      </c>
      <c r="I79" s="7" t="s">
        <v>397</v>
      </c>
      <c r="J79" s="23">
        <v>44094</v>
      </c>
      <c r="K79" s="7" t="s">
        <v>163</v>
      </c>
      <c r="L79" s="23">
        <v>44308</v>
      </c>
      <c r="M79" s="23">
        <v>44335</v>
      </c>
      <c r="N79" s="7">
        <v>8.5</v>
      </c>
      <c r="O79" s="7" t="s">
        <v>160</v>
      </c>
      <c r="P79" s="7">
        <v>19107031</v>
      </c>
      <c r="Q79" s="7">
        <v>19107031</v>
      </c>
      <c r="R79" s="7">
        <v>19107031</v>
      </c>
      <c r="S79" s="7">
        <v>0</v>
      </c>
      <c r="T79" s="7">
        <v>0</v>
      </c>
      <c r="U79" s="7">
        <v>0</v>
      </c>
      <c r="V79" s="7">
        <v>0</v>
      </c>
      <c r="W79" s="7">
        <v>6520658</v>
      </c>
      <c r="X79" s="7">
        <v>6002253</v>
      </c>
    </row>
    <row r="80" spans="1:24" x14ac:dyDescent="0.25">
      <c r="A80" s="7" t="s">
        <v>101</v>
      </c>
      <c r="B80" s="7" t="s">
        <v>71</v>
      </c>
      <c r="C80" s="7" t="s">
        <v>404</v>
      </c>
      <c r="D80" s="7" t="s">
        <v>417</v>
      </c>
      <c r="E80" s="7" t="s">
        <v>267</v>
      </c>
      <c r="F80" s="7" t="s">
        <v>399</v>
      </c>
      <c r="G80" s="7" t="s">
        <v>405</v>
      </c>
      <c r="H80" s="7" t="s">
        <v>459</v>
      </c>
      <c r="I80" s="7" t="s">
        <v>397</v>
      </c>
      <c r="J80" s="23">
        <v>44622</v>
      </c>
      <c r="K80" s="7" t="s">
        <v>163</v>
      </c>
      <c r="L80" s="23">
        <v>44771</v>
      </c>
      <c r="M80" s="23">
        <v>44785</v>
      </c>
      <c r="N80" s="7">
        <v>5.7</v>
      </c>
      <c r="O80" s="7" t="s">
        <v>160</v>
      </c>
      <c r="P80" s="7">
        <v>17556486</v>
      </c>
      <c r="Q80" s="7">
        <v>15817487</v>
      </c>
      <c r="R80" s="7">
        <v>15817487</v>
      </c>
      <c r="S80" s="7">
        <v>0</v>
      </c>
      <c r="T80" s="7">
        <v>0</v>
      </c>
      <c r="U80" s="7">
        <v>0</v>
      </c>
      <c r="V80" s="7">
        <v>0</v>
      </c>
      <c r="W80" s="7">
        <v>4038400</v>
      </c>
      <c r="X80" s="7">
        <v>4038400</v>
      </c>
    </row>
    <row r="81" spans="1:24" x14ac:dyDescent="0.25">
      <c r="A81" s="7" t="s">
        <v>33</v>
      </c>
      <c r="B81" s="7" t="s">
        <v>84</v>
      </c>
      <c r="C81" s="7" t="s">
        <v>401</v>
      </c>
      <c r="D81" s="7" t="s">
        <v>417</v>
      </c>
      <c r="E81" s="7" t="s">
        <v>175</v>
      </c>
      <c r="F81" s="7" t="s">
        <v>407</v>
      </c>
      <c r="G81" s="7" t="s">
        <v>400</v>
      </c>
      <c r="H81" s="7" t="s">
        <v>169</v>
      </c>
      <c r="I81" s="7" t="s">
        <v>397</v>
      </c>
      <c r="J81" s="23">
        <v>44032</v>
      </c>
      <c r="K81" s="7" t="s">
        <v>163</v>
      </c>
      <c r="L81" s="23">
        <v>44168</v>
      </c>
      <c r="M81" s="23">
        <v>44173</v>
      </c>
      <c r="N81" s="7">
        <v>5.2</v>
      </c>
      <c r="O81" s="7" t="s">
        <v>160</v>
      </c>
      <c r="P81" s="7">
        <v>98030263</v>
      </c>
      <c r="Q81" s="7">
        <v>98030263</v>
      </c>
      <c r="R81" s="7">
        <v>98030263</v>
      </c>
      <c r="S81" s="7">
        <v>11500000</v>
      </c>
      <c r="T81" s="7">
        <v>11500000</v>
      </c>
      <c r="U81" s="7">
        <v>0</v>
      </c>
      <c r="V81" s="7">
        <v>0</v>
      </c>
      <c r="W81" s="7">
        <v>105574811</v>
      </c>
      <c r="X81" s="7">
        <v>105574811</v>
      </c>
    </row>
    <row r="82" spans="1:24" x14ac:dyDescent="0.25">
      <c r="A82" s="7" t="s">
        <v>33</v>
      </c>
      <c r="B82" s="7" t="s">
        <v>84</v>
      </c>
      <c r="C82" s="7" t="s">
        <v>401</v>
      </c>
      <c r="D82" s="7" t="s">
        <v>417</v>
      </c>
      <c r="E82" s="7" t="s">
        <v>491</v>
      </c>
      <c r="F82" s="7" t="s">
        <v>411</v>
      </c>
      <c r="G82" s="7" t="s">
        <v>400</v>
      </c>
      <c r="H82" s="7" t="s">
        <v>412</v>
      </c>
      <c r="I82" s="7" t="s">
        <v>403</v>
      </c>
      <c r="J82" s="23"/>
      <c r="K82" s="7"/>
      <c r="L82" s="23"/>
      <c r="M82" s="23"/>
      <c r="N82" s="7"/>
      <c r="O82" s="7" t="s">
        <v>160</v>
      </c>
      <c r="P82" s="7">
        <v>0</v>
      </c>
      <c r="Q82" s="7">
        <v>0</v>
      </c>
      <c r="R82" s="7">
        <v>0</v>
      </c>
      <c r="S82" s="7">
        <v>0</v>
      </c>
      <c r="T82" s="7">
        <v>0</v>
      </c>
      <c r="U82" s="7">
        <v>0</v>
      </c>
      <c r="V82" s="7">
        <v>0</v>
      </c>
      <c r="W82" s="7">
        <v>0</v>
      </c>
      <c r="X82" s="7">
        <v>0</v>
      </c>
    </row>
    <row r="83" spans="1:24" x14ac:dyDescent="0.25">
      <c r="A83" s="7" t="s">
        <v>33</v>
      </c>
      <c r="B83" s="7" t="s">
        <v>84</v>
      </c>
      <c r="C83" s="7" t="s">
        <v>401</v>
      </c>
      <c r="D83" s="7" t="s">
        <v>423</v>
      </c>
      <c r="E83" s="7" t="s">
        <v>316</v>
      </c>
      <c r="F83" s="7" t="s">
        <v>399</v>
      </c>
      <c r="G83" s="7" t="s">
        <v>410</v>
      </c>
      <c r="H83" s="7" t="s">
        <v>169</v>
      </c>
      <c r="I83" s="7" t="s">
        <v>397</v>
      </c>
      <c r="J83" s="23">
        <v>44032</v>
      </c>
      <c r="K83" s="7" t="s">
        <v>163</v>
      </c>
      <c r="L83" s="23">
        <v>44168</v>
      </c>
      <c r="M83" s="23">
        <v>44173</v>
      </c>
      <c r="N83" s="7">
        <v>5.2</v>
      </c>
      <c r="O83" s="7" t="s">
        <v>160</v>
      </c>
      <c r="P83" s="7">
        <v>128665794</v>
      </c>
      <c r="Q83" s="7">
        <v>128665794</v>
      </c>
      <c r="R83" s="7">
        <v>128665794</v>
      </c>
      <c r="S83" s="7">
        <v>0</v>
      </c>
      <c r="T83" s="7">
        <v>0</v>
      </c>
      <c r="U83" s="7">
        <v>0</v>
      </c>
      <c r="V83" s="7">
        <v>0</v>
      </c>
      <c r="W83" s="7">
        <v>16061513</v>
      </c>
      <c r="X83" s="7">
        <v>11467163</v>
      </c>
    </row>
    <row r="84" spans="1:24" x14ac:dyDescent="0.25">
      <c r="A84" s="7" t="s">
        <v>33</v>
      </c>
      <c r="B84" s="7" t="s">
        <v>84</v>
      </c>
      <c r="C84" s="7" t="s">
        <v>401</v>
      </c>
      <c r="D84" s="7" t="s">
        <v>423</v>
      </c>
      <c r="E84" s="7" t="s">
        <v>492</v>
      </c>
      <c r="F84" s="7" t="s">
        <v>411</v>
      </c>
      <c r="G84" s="7" t="s">
        <v>410</v>
      </c>
      <c r="H84" s="7" t="s">
        <v>412</v>
      </c>
      <c r="I84" s="7" t="s">
        <v>403</v>
      </c>
      <c r="J84" s="23"/>
      <c r="K84" s="7"/>
      <c r="L84" s="23"/>
      <c r="M84" s="23"/>
      <c r="N84" s="7"/>
      <c r="O84" s="7" t="s">
        <v>160</v>
      </c>
      <c r="P84" s="7">
        <v>0</v>
      </c>
      <c r="Q84" s="7">
        <v>0</v>
      </c>
      <c r="R84" s="7">
        <v>0</v>
      </c>
      <c r="S84" s="7">
        <v>0</v>
      </c>
      <c r="T84" s="7">
        <v>0</v>
      </c>
      <c r="U84" s="7">
        <v>0</v>
      </c>
      <c r="V84" s="7">
        <v>0</v>
      </c>
      <c r="W84" s="7">
        <v>0</v>
      </c>
      <c r="X84" s="7">
        <v>0</v>
      </c>
    </row>
    <row r="85" spans="1:24" x14ac:dyDescent="0.25">
      <c r="A85" s="7" t="s">
        <v>102</v>
      </c>
      <c r="B85" s="7" t="s">
        <v>80</v>
      </c>
      <c r="C85" s="7" t="s">
        <v>398</v>
      </c>
      <c r="D85" s="7" t="s">
        <v>6</v>
      </c>
      <c r="E85" s="7" t="s">
        <v>236</v>
      </c>
      <c r="F85" s="7" t="s">
        <v>399</v>
      </c>
      <c r="G85" s="7" t="s">
        <v>400</v>
      </c>
      <c r="H85" s="7" t="s">
        <v>165</v>
      </c>
      <c r="I85" s="7" t="s">
        <v>397</v>
      </c>
      <c r="J85" s="23">
        <v>44001</v>
      </c>
      <c r="K85" s="7" t="s">
        <v>163</v>
      </c>
      <c r="L85" s="7">
        <v>44154</v>
      </c>
      <c r="M85" s="7">
        <v>44175</v>
      </c>
      <c r="N85" s="7">
        <v>6.2</v>
      </c>
      <c r="O85" s="7" t="s">
        <v>160</v>
      </c>
      <c r="P85" s="7">
        <v>25609594</v>
      </c>
      <c r="Q85" s="7">
        <v>25609594</v>
      </c>
      <c r="R85" s="7">
        <v>25609594</v>
      </c>
      <c r="S85" s="7">
        <v>0</v>
      </c>
      <c r="T85" s="7">
        <v>0</v>
      </c>
      <c r="U85" s="7">
        <v>0</v>
      </c>
      <c r="V85" s="7">
        <v>0</v>
      </c>
      <c r="W85" s="7">
        <v>7897133</v>
      </c>
      <c r="X85" s="7">
        <v>7897133</v>
      </c>
    </row>
    <row r="86" spans="1:24" x14ac:dyDescent="0.25">
      <c r="A86" s="7" t="s">
        <v>102</v>
      </c>
      <c r="B86" s="7" t="s">
        <v>80</v>
      </c>
      <c r="C86" s="7" t="s">
        <v>398</v>
      </c>
      <c r="D86" s="7" t="s">
        <v>423</v>
      </c>
      <c r="E86" s="7" t="s">
        <v>317</v>
      </c>
      <c r="F86" s="7" t="s">
        <v>399</v>
      </c>
      <c r="G86" s="7" t="s">
        <v>409</v>
      </c>
      <c r="H86" s="7" t="s">
        <v>203</v>
      </c>
      <c r="I86" s="7" t="s">
        <v>397</v>
      </c>
      <c r="J86" s="23">
        <v>44095</v>
      </c>
      <c r="K86" s="7" t="s">
        <v>163</v>
      </c>
      <c r="L86" s="23">
        <v>44392</v>
      </c>
      <c r="M86" s="23">
        <v>44418</v>
      </c>
      <c r="N86" s="7">
        <v>10.8</v>
      </c>
      <c r="O86" s="7" t="s">
        <v>160</v>
      </c>
      <c r="P86" s="7">
        <v>4771920</v>
      </c>
      <c r="Q86" s="7">
        <v>4771920</v>
      </c>
      <c r="R86" s="7">
        <v>4771920</v>
      </c>
      <c r="S86" s="7">
        <v>0</v>
      </c>
      <c r="T86" s="7">
        <v>0</v>
      </c>
      <c r="U86" s="7">
        <v>0</v>
      </c>
      <c r="V86" s="7">
        <v>0</v>
      </c>
      <c r="W86" s="7">
        <v>750000</v>
      </c>
      <c r="X86" s="7">
        <v>750000</v>
      </c>
    </row>
    <row r="87" spans="1:24" x14ac:dyDescent="0.25">
      <c r="A87" s="7" t="s">
        <v>102</v>
      </c>
      <c r="B87" s="7" t="s">
        <v>80</v>
      </c>
      <c r="C87" s="7" t="s">
        <v>398</v>
      </c>
      <c r="D87" s="7" t="s">
        <v>8</v>
      </c>
      <c r="E87" s="7" t="s">
        <v>429</v>
      </c>
      <c r="F87" s="7" t="s">
        <v>399</v>
      </c>
      <c r="G87" s="7" t="s">
        <v>409</v>
      </c>
      <c r="H87" s="7" t="s">
        <v>458</v>
      </c>
      <c r="I87" s="7" t="s">
        <v>397</v>
      </c>
      <c r="J87" s="23">
        <v>44461</v>
      </c>
      <c r="K87" s="7" t="s">
        <v>163</v>
      </c>
      <c r="L87" s="7">
        <v>44651</v>
      </c>
      <c r="M87" s="7">
        <v>44679</v>
      </c>
      <c r="N87" s="7">
        <v>7.5</v>
      </c>
      <c r="O87" s="7" t="s">
        <v>160</v>
      </c>
      <c r="P87" s="7">
        <v>4387112</v>
      </c>
      <c r="Q87" s="7">
        <v>4387112</v>
      </c>
      <c r="R87" s="7">
        <v>4387112</v>
      </c>
      <c r="S87" s="7">
        <v>0</v>
      </c>
      <c r="T87" s="7">
        <v>0</v>
      </c>
      <c r="U87" s="7">
        <v>0</v>
      </c>
      <c r="V87" s="7">
        <v>0</v>
      </c>
      <c r="W87" s="7">
        <v>1877316</v>
      </c>
      <c r="X87" s="7">
        <v>1877316</v>
      </c>
    </row>
    <row r="88" spans="1:24" x14ac:dyDescent="0.25">
      <c r="A88" s="7" t="s">
        <v>103</v>
      </c>
      <c r="B88" s="7" t="s">
        <v>13</v>
      </c>
      <c r="C88" s="7" t="s">
        <v>398</v>
      </c>
      <c r="D88" s="7" t="s">
        <v>417</v>
      </c>
      <c r="E88" s="7" t="s">
        <v>268</v>
      </c>
      <c r="F88" s="7" t="s">
        <v>399</v>
      </c>
      <c r="G88" s="7" t="s">
        <v>400</v>
      </c>
      <c r="H88" s="7" t="s">
        <v>161</v>
      </c>
      <c r="I88" s="7" t="s">
        <v>397</v>
      </c>
      <c r="J88" s="23">
        <v>43935</v>
      </c>
      <c r="K88" s="7" t="s">
        <v>163</v>
      </c>
      <c r="L88" s="23">
        <v>44140</v>
      </c>
      <c r="M88" s="23">
        <v>44162</v>
      </c>
      <c r="N88" s="7">
        <v>8.1</v>
      </c>
      <c r="O88" s="7" t="s">
        <v>160</v>
      </c>
      <c r="P88" s="7">
        <v>64992503</v>
      </c>
      <c r="Q88" s="7">
        <v>63553827</v>
      </c>
      <c r="R88" s="7">
        <v>63553827</v>
      </c>
      <c r="S88" s="7">
        <v>0</v>
      </c>
      <c r="T88" s="7">
        <v>0</v>
      </c>
      <c r="U88" s="7">
        <v>0</v>
      </c>
      <c r="V88" s="7">
        <v>0</v>
      </c>
      <c r="W88" s="7">
        <v>4639833</v>
      </c>
      <c r="X88" s="7">
        <v>4639833</v>
      </c>
    </row>
    <row r="89" spans="1:24" x14ac:dyDescent="0.25">
      <c r="A89" s="7" t="s">
        <v>103</v>
      </c>
      <c r="B89" s="7" t="s">
        <v>13</v>
      </c>
      <c r="C89" s="7" t="s">
        <v>398</v>
      </c>
      <c r="D89" s="7" t="s">
        <v>423</v>
      </c>
      <c r="E89" s="7" t="s">
        <v>318</v>
      </c>
      <c r="F89" s="7" t="s">
        <v>399</v>
      </c>
      <c r="G89" s="7" t="s">
        <v>400</v>
      </c>
      <c r="H89" s="7" t="s">
        <v>161</v>
      </c>
      <c r="I89" s="7" t="s">
        <v>397</v>
      </c>
      <c r="J89" s="23">
        <v>43935</v>
      </c>
      <c r="K89" s="7" t="s">
        <v>163</v>
      </c>
      <c r="L89" s="7">
        <v>44161</v>
      </c>
      <c r="M89" s="7">
        <v>44182</v>
      </c>
      <c r="N89" s="7">
        <v>8.8000000000000007</v>
      </c>
      <c r="O89" s="7" t="s">
        <v>160</v>
      </c>
      <c r="P89" s="7">
        <v>71231596</v>
      </c>
      <c r="Q89" s="7">
        <v>72670272</v>
      </c>
      <c r="R89" s="7">
        <v>72670272</v>
      </c>
      <c r="S89" s="7">
        <v>0</v>
      </c>
      <c r="T89" s="7">
        <v>0</v>
      </c>
      <c r="U89" s="7">
        <v>0</v>
      </c>
      <c r="V89" s="7">
        <v>0</v>
      </c>
      <c r="W89" s="7">
        <v>26572785</v>
      </c>
      <c r="X89" s="7">
        <v>15434473</v>
      </c>
    </row>
    <row r="90" spans="1:24" x14ac:dyDescent="0.25">
      <c r="A90" s="7" t="s">
        <v>104</v>
      </c>
      <c r="B90" s="7" t="s">
        <v>13</v>
      </c>
      <c r="C90" s="7" t="s">
        <v>398</v>
      </c>
      <c r="D90" s="7" t="s">
        <v>417</v>
      </c>
      <c r="E90" s="7" t="s">
        <v>269</v>
      </c>
      <c r="F90" s="7" t="s">
        <v>399</v>
      </c>
      <c r="G90" s="7" t="s">
        <v>400</v>
      </c>
      <c r="H90" s="7" t="s">
        <v>165</v>
      </c>
      <c r="I90" s="7" t="s">
        <v>397</v>
      </c>
      <c r="J90" s="23">
        <v>44001</v>
      </c>
      <c r="K90" s="7" t="s">
        <v>163</v>
      </c>
      <c r="L90" s="7">
        <v>44133</v>
      </c>
      <c r="M90" s="7">
        <v>44162</v>
      </c>
      <c r="N90" s="7">
        <v>5.8</v>
      </c>
      <c r="O90" s="7" t="s">
        <v>52</v>
      </c>
      <c r="P90" s="7">
        <v>26459211</v>
      </c>
      <c r="Q90" s="7">
        <v>26459211</v>
      </c>
      <c r="R90" s="7">
        <v>26459211</v>
      </c>
      <c r="S90" s="7">
        <v>0</v>
      </c>
      <c r="T90" s="7">
        <v>0</v>
      </c>
      <c r="U90" s="7">
        <v>0</v>
      </c>
      <c r="V90" s="7">
        <v>0</v>
      </c>
      <c r="W90" s="7">
        <v>9114096</v>
      </c>
      <c r="X90" s="7">
        <v>9114096</v>
      </c>
    </row>
    <row r="91" spans="1:24" x14ac:dyDescent="0.25">
      <c r="A91" s="7" t="s">
        <v>104</v>
      </c>
      <c r="B91" s="7" t="s">
        <v>13</v>
      </c>
      <c r="C91" s="7" t="s">
        <v>398</v>
      </c>
      <c r="D91" s="7" t="s">
        <v>423</v>
      </c>
      <c r="E91" s="7" t="s">
        <v>320</v>
      </c>
      <c r="F91" s="7" t="s">
        <v>399</v>
      </c>
      <c r="G91" s="7" t="s">
        <v>400</v>
      </c>
      <c r="H91" s="7" t="s">
        <v>161</v>
      </c>
      <c r="I91" s="7" t="s">
        <v>397</v>
      </c>
      <c r="J91" s="23">
        <v>43935</v>
      </c>
      <c r="K91" s="7" t="s">
        <v>163</v>
      </c>
      <c r="L91" s="23">
        <v>44091</v>
      </c>
      <c r="M91" s="23">
        <v>44125</v>
      </c>
      <c r="N91" s="7">
        <v>6.9</v>
      </c>
      <c r="O91" s="7" t="s">
        <v>52</v>
      </c>
      <c r="P91" s="7">
        <v>24660205</v>
      </c>
      <c r="Q91" s="7">
        <v>24660205</v>
      </c>
      <c r="R91" s="7">
        <v>24660205</v>
      </c>
      <c r="S91" s="7">
        <v>0</v>
      </c>
      <c r="T91" s="7">
        <v>0</v>
      </c>
      <c r="U91" s="7">
        <v>0</v>
      </c>
      <c r="V91" s="7">
        <v>0</v>
      </c>
      <c r="W91" s="7">
        <v>3181837</v>
      </c>
      <c r="X91" s="7">
        <v>3181837</v>
      </c>
    </row>
    <row r="92" spans="1:24" x14ac:dyDescent="0.25">
      <c r="A92" s="7" t="s">
        <v>104</v>
      </c>
      <c r="B92" s="7" t="s">
        <v>13</v>
      </c>
      <c r="C92" s="7" t="s">
        <v>398</v>
      </c>
      <c r="D92" s="7" t="s">
        <v>423</v>
      </c>
      <c r="E92" s="7" t="s">
        <v>319</v>
      </c>
      <c r="F92" s="7" t="s">
        <v>411</v>
      </c>
      <c r="G92" s="7" t="s">
        <v>400</v>
      </c>
      <c r="H92" s="7" t="s">
        <v>412</v>
      </c>
      <c r="I92" s="7" t="s">
        <v>402</v>
      </c>
      <c r="J92" s="23">
        <v>44217</v>
      </c>
      <c r="K92" s="7" t="s">
        <v>163</v>
      </c>
      <c r="L92" s="23"/>
      <c r="M92" s="23"/>
      <c r="N92" s="7"/>
      <c r="O92" s="7" t="s">
        <v>52</v>
      </c>
      <c r="P92" s="7">
        <v>0</v>
      </c>
      <c r="Q92" s="7">
        <v>0</v>
      </c>
      <c r="R92" s="7">
        <v>0</v>
      </c>
      <c r="S92" s="7">
        <v>0</v>
      </c>
      <c r="T92" s="7">
        <v>0</v>
      </c>
      <c r="U92" s="7">
        <v>0</v>
      </c>
      <c r="V92" s="7">
        <v>0</v>
      </c>
      <c r="W92" s="7">
        <v>590650</v>
      </c>
      <c r="X92" s="7">
        <v>590650</v>
      </c>
    </row>
    <row r="93" spans="1:24" x14ac:dyDescent="0.25">
      <c r="A93" s="7" t="s">
        <v>105</v>
      </c>
      <c r="B93" s="7" t="s">
        <v>80</v>
      </c>
      <c r="C93" s="7" t="s">
        <v>404</v>
      </c>
      <c r="D93" s="7" t="s">
        <v>417</v>
      </c>
      <c r="E93" s="7" t="s">
        <v>270</v>
      </c>
      <c r="F93" s="7" t="s">
        <v>399</v>
      </c>
      <c r="G93" s="7" t="s">
        <v>405</v>
      </c>
      <c r="H93" s="7" t="s">
        <v>216</v>
      </c>
      <c r="I93" s="7" t="s">
        <v>397</v>
      </c>
      <c r="J93" s="23">
        <v>44253</v>
      </c>
      <c r="K93" s="7" t="s">
        <v>163</v>
      </c>
      <c r="L93" s="23">
        <v>44518</v>
      </c>
      <c r="M93" s="23">
        <v>44543</v>
      </c>
      <c r="N93" s="7">
        <v>10</v>
      </c>
      <c r="O93" s="7" t="s">
        <v>160</v>
      </c>
      <c r="P93" s="7">
        <v>5316401</v>
      </c>
      <c r="Q93" s="7">
        <v>4114326</v>
      </c>
      <c r="R93" s="7">
        <v>4114326</v>
      </c>
      <c r="S93" s="7">
        <v>0</v>
      </c>
      <c r="T93" s="7">
        <v>0</v>
      </c>
      <c r="U93" s="7">
        <v>0</v>
      </c>
      <c r="V93" s="7">
        <v>0</v>
      </c>
      <c r="W93" s="7">
        <v>236512</v>
      </c>
      <c r="X93" s="7">
        <v>236512</v>
      </c>
    </row>
    <row r="94" spans="1:24" x14ac:dyDescent="0.25">
      <c r="A94" s="7" t="s">
        <v>105</v>
      </c>
      <c r="B94" s="7" t="s">
        <v>80</v>
      </c>
      <c r="C94" s="7" t="s">
        <v>404</v>
      </c>
      <c r="D94" s="7" t="s">
        <v>423</v>
      </c>
      <c r="E94" s="7" t="s">
        <v>463</v>
      </c>
      <c r="F94" s="7" t="s">
        <v>399</v>
      </c>
      <c r="G94" s="7" t="s">
        <v>409</v>
      </c>
      <c r="H94" s="7" t="s">
        <v>459</v>
      </c>
      <c r="I94" s="7" t="s">
        <v>402</v>
      </c>
      <c r="J94" s="23">
        <v>44648</v>
      </c>
      <c r="K94" s="7" t="s">
        <v>163</v>
      </c>
      <c r="L94" s="23"/>
      <c r="M94" s="23"/>
      <c r="N94" s="7"/>
      <c r="O94" s="7" t="s">
        <v>160</v>
      </c>
      <c r="P94" s="7">
        <v>1185793</v>
      </c>
      <c r="Q94" s="7">
        <v>1185793</v>
      </c>
      <c r="R94" s="7">
        <v>1185793</v>
      </c>
      <c r="S94" s="7">
        <v>0</v>
      </c>
      <c r="T94" s="7">
        <v>0</v>
      </c>
      <c r="U94" s="7">
        <v>0</v>
      </c>
      <c r="V94" s="7">
        <v>0</v>
      </c>
      <c r="W94" s="7">
        <v>2105000</v>
      </c>
      <c r="X94" s="7">
        <v>2105000</v>
      </c>
    </row>
    <row r="95" spans="1:24" x14ac:dyDescent="0.25">
      <c r="A95" s="7" t="s">
        <v>106</v>
      </c>
      <c r="B95" s="7" t="s">
        <v>80</v>
      </c>
      <c r="C95" s="7" t="s">
        <v>398</v>
      </c>
      <c r="D95" s="7" t="s">
        <v>421</v>
      </c>
      <c r="E95" s="7" t="s">
        <v>297</v>
      </c>
      <c r="F95" s="7" t="s">
        <v>399</v>
      </c>
      <c r="G95" s="7" t="s">
        <v>400</v>
      </c>
      <c r="H95" s="7" t="s">
        <v>161</v>
      </c>
      <c r="I95" s="7" t="s">
        <v>397</v>
      </c>
      <c r="J95" s="23">
        <v>43937</v>
      </c>
      <c r="K95" s="7" t="s">
        <v>163</v>
      </c>
      <c r="L95" s="7">
        <v>44140</v>
      </c>
      <c r="M95" s="7">
        <v>44162</v>
      </c>
      <c r="N95" s="7">
        <v>8.1</v>
      </c>
      <c r="O95" s="7" t="s">
        <v>160</v>
      </c>
      <c r="P95" s="7">
        <v>119381896</v>
      </c>
      <c r="Q95" s="7">
        <v>119381896</v>
      </c>
      <c r="R95" s="7">
        <v>119381896</v>
      </c>
      <c r="S95" s="7">
        <v>0</v>
      </c>
      <c r="T95" s="7">
        <v>0</v>
      </c>
      <c r="U95" s="7">
        <v>0</v>
      </c>
      <c r="V95" s="7">
        <v>0</v>
      </c>
      <c r="W95" s="7">
        <v>23243443</v>
      </c>
      <c r="X95" s="7">
        <v>23243443</v>
      </c>
    </row>
    <row r="96" spans="1:24" x14ac:dyDescent="0.25">
      <c r="A96" s="7" t="s">
        <v>14</v>
      </c>
      <c r="B96" s="7" t="s">
        <v>80</v>
      </c>
      <c r="C96" s="7" t="s">
        <v>404</v>
      </c>
      <c r="D96" s="7" t="s">
        <v>417</v>
      </c>
      <c r="E96" s="7" t="s">
        <v>271</v>
      </c>
      <c r="F96" s="7" t="s">
        <v>407</v>
      </c>
      <c r="G96" s="7" t="s">
        <v>405</v>
      </c>
      <c r="H96" s="7" t="s">
        <v>458</v>
      </c>
      <c r="I96" s="7" t="s">
        <v>207</v>
      </c>
      <c r="J96" s="23">
        <v>44460</v>
      </c>
      <c r="K96" s="7" t="s">
        <v>207</v>
      </c>
      <c r="L96" s="23"/>
      <c r="M96" s="23"/>
      <c r="N96" s="7"/>
      <c r="O96" s="7" t="s">
        <v>160</v>
      </c>
      <c r="P96" s="7">
        <v>14662542</v>
      </c>
      <c r="Q96" s="7">
        <v>14662542</v>
      </c>
      <c r="R96" s="7">
        <v>0</v>
      </c>
      <c r="S96" s="7">
        <v>1900000</v>
      </c>
      <c r="T96" s="7">
        <v>0</v>
      </c>
      <c r="U96" s="7">
        <v>0</v>
      </c>
      <c r="V96" s="7">
        <v>0</v>
      </c>
      <c r="W96" s="7">
        <v>4642189</v>
      </c>
      <c r="X96" s="7">
        <v>0</v>
      </c>
    </row>
    <row r="97" spans="1:24" x14ac:dyDescent="0.25">
      <c r="A97" s="7" t="s">
        <v>14</v>
      </c>
      <c r="B97" s="7" t="s">
        <v>80</v>
      </c>
      <c r="C97" s="7" t="s">
        <v>404</v>
      </c>
      <c r="D97" s="7" t="s">
        <v>417</v>
      </c>
      <c r="E97" s="7" t="s">
        <v>477</v>
      </c>
      <c r="F97" s="7" t="s">
        <v>407</v>
      </c>
      <c r="G97" s="7" t="s">
        <v>405</v>
      </c>
      <c r="H97" s="7" t="s">
        <v>459</v>
      </c>
      <c r="I97" s="7" t="s">
        <v>397</v>
      </c>
      <c r="J97" s="23">
        <v>44623</v>
      </c>
      <c r="K97" s="7" t="s">
        <v>163</v>
      </c>
      <c r="L97" s="23">
        <v>44743</v>
      </c>
      <c r="M97" s="23">
        <v>44760</v>
      </c>
      <c r="N97" s="7">
        <v>4.8</v>
      </c>
      <c r="O97" s="7" t="s">
        <v>160</v>
      </c>
      <c r="P97" s="7">
        <v>14662542</v>
      </c>
      <c r="Q97" s="7">
        <v>14662542</v>
      </c>
      <c r="R97" s="7">
        <v>14662542</v>
      </c>
      <c r="S97" s="7">
        <v>1900000</v>
      </c>
      <c r="T97" s="7">
        <v>1900000</v>
      </c>
      <c r="U97" s="7">
        <v>0</v>
      </c>
      <c r="V97" s="7">
        <v>0</v>
      </c>
      <c r="W97" s="7">
        <v>3803586</v>
      </c>
      <c r="X97" s="7">
        <v>3403586</v>
      </c>
    </row>
    <row r="98" spans="1:24" x14ac:dyDescent="0.25">
      <c r="A98" s="7" t="s">
        <v>14</v>
      </c>
      <c r="B98" s="7" t="s">
        <v>80</v>
      </c>
      <c r="C98" s="7" t="s">
        <v>404</v>
      </c>
      <c r="D98" s="7" t="s">
        <v>423</v>
      </c>
      <c r="E98" s="7" t="s">
        <v>321</v>
      </c>
      <c r="F98" s="7" t="s">
        <v>399</v>
      </c>
      <c r="G98" s="7" t="s">
        <v>405</v>
      </c>
      <c r="H98" s="7" t="s">
        <v>161</v>
      </c>
      <c r="I98" s="7" t="s">
        <v>397</v>
      </c>
      <c r="J98" s="23">
        <v>43930</v>
      </c>
      <c r="K98" s="7" t="s">
        <v>163</v>
      </c>
      <c r="L98" s="23">
        <v>44119</v>
      </c>
      <c r="M98" s="23">
        <v>44141</v>
      </c>
      <c r="N98" s="7">
        <v>7.4</v>
      </c>
      <c r="O98" s="7" t="s">
        <v>160</v>
      </c>
      <c r="P98" s="7">
        <v>4032429</v>
      </c>
      <c r="Q98" s="7">
        <v>4032429</v>
      </c>
      <c r="R98" s="7">
        <v>4032429</v>
      </c>
      <c r="S98" s="7">
        <v>0</v>
      </c>
      <c r="T98" s="7">
        <v>0</v>
      </c>
      <c r="U98" s="7">
        <v>0</v>
      </c>
      <c r="V98" s="7">
        <v>0</v>
      </c>
      <c r="W98" s="7">
        <v>1264827</v>
      </c>
      <c r="X98" s="7">
        <v>1054923</v>
      </c>
    </row>
    <row r="99" spans="1:24" x14ac:dyDescent="0.25">
      <c r="A99" s="7" t="s">
        <v>107</v>
      </c>
      <c r="B99" s="7" t="s">
        <v>78</v>
      </c>
      <c r="C99" s="7" t="s">
        <v>401</v>
      </c>
      <c r="D99" s="7" t="s">
        <v>6</v>
      </c>
      <c r="E99" s="7" t="s">
        <v>237</v>
      </c>
      <c r="F99" s="7" t="s">
        <v>399</v>
      </c>
      <c r="G99" s="7" t="s">
        <v>408</v>
      </c>
      <c r="H99" s="7" t="s">
        <v>169</v>
      </c>
      <c r="I99" s="7" t="s">
        <v>397</v>
      </c>
      <c r="J99" s="23">
        <v>44033</v>
      </c>
      <c r="K99" s="7" t="s">
        <v>163</v>
      </c>
      <c r="L99" s="7">
        <v>44252</v>
      </c>
      <c r="M99" s="7">
        <v>44277</v>
      </c>
      <c r="N99" s="7">
        <v>8.6</v>
      </c>
      <c r="O99" s="7" t="s">
        <v>160</v>
      </c>
      <c r="P99" s="7">
        <v>155000000</v>
      </c>
      <c r="Q99" s="7">
        <v>154919616</v>
      </c>
      <c r="R99" s="7">
        <v>154919616</v>
      </c>
      <c r="S99" s="7">
        <v>0</v>
      </c>
      <c r="T99" s="7">
        <v>0</v>
      </c>
      <c r="U99" s="7">
        <v>0</v>
      </c>
      <c r="V99" s="7">
        <v>0</v>
      </c>
      <c r="W99" s="7">
        <v>11087669</v>
      </c>
      <c r="X99" s="7">
        <v>11087669</v>
      </c>
    </row>
    <row r="100" spans="1:24" x14ac:dyDescent="0.25">
      <c r="A100" s="7" t="s">
        <v>107</v>
      </c>
      <c r="B100" s="7" t="s">
        <v>78</v>
      </c>
      <c r="C100" s="7" t="s">
        <v>401</v>
      </c>
      <c r="D100" s="7" t="s">
        <v>6</v>
      </c>
      <c r="E100" s="7" t="s">
        <v>493</v>
      </c>
      <c r="F100" s="7" t="s">
        <v>411</v>
      </c>
      <c r="G100" s="7" t="s">
        <v>408</v>
      </c>
      <c r="H100" s="7" t="s">
        <v>412</v>
      </c>
      <c r="I100" s="7" t="s">
        <v>403</v>
      </c>
      <c r="J100" s="7"/>
      <c r="K100" s="7"/>
      <c r="L100" s="7"/>
      <c r="M100" s="7"/>
      <c r="N100" s="7"/>
      <c r="O100" s="7" t="s">
        <v>160</v>
      </c>
      <c r="P100" s="7">
        <v>0</v>
      </c>
      <c r="Q100" s="7">
        <v>0</v>
      </c>
      <c r="R100" s="7">
        <v>0</v>
      </c>
      <c r="S100" s="7">
        <v>0</v>
      </c>
      <c r="T100" s="7">
        <v>0</v>
      </c>
      <c r="U100" s="7">
        <v>0</v>
      </c>
      <c r="V100" s="7">
        <v>0</v>
      </c>
      <c r="W100" s="7">
        <v>0</v>
      </c>
      <c r="X100" s="7">
        <v>0</v>
      </c>
    </row>
    <row r="101" spans="1:24" x14ac:dyDescent="0.25">
      <c r="A101" s="7" t="s">
        <v>107</v>
      </c>
      <c r="B101" s="7" t="s">
        <v>78</v>
      </c>
      <c r="C101" s="7" t="s">
        <v>401</v>
      </c>
      <c r="D101" s="7" t="s">
        <v>423</v>
      </c>
      <c r="E101" s="7" t="s">
        <v>322</v>
      </c>
      <c r="F101" s="7" t="s">
        <v>399</v>
      </c>
      <c r="G101" s="7" t="s">
        <v>400</v>
      </c>
      <c r="H101" s="7" t="s">
        <v>203</v>
      </c>
      <c r="I101" s="7" t="s">
        <v>397</v>
      </c>
      <c r="J101" s="23">
        <v>44092</v>
      </c>
      <c r="K101" s="7" t="s">
        <v>163</v>
      </c>
      <c r="L101" s="23">
        <v>44252</v>
      </c>
      <c r="M101" s="23">
        <v>44277</v>
      </c>
      <c r="N101" s="7">
        <v>6.6</v>
      </c>
      <c r="O101" s="7" t="s">
        <v>160</v>
      </c>
      <c r="P101" s="7">
        <v>65000000</v>
      </c>
      <c r="Q101" s="7">
        <v>65000000</v>
      </c>
      <c r="R101" s="7">
        <v>65000000</v>
      </c>
      <c r="S101" s="7">
        <v>0</v>
      </c>
      <c r="T101" s="7">
        <v>0</v>
      </c>
      <c r="U101" s="7">
        <v>0</v>
      </c>
      <c r="V101" s="7">
        <v>0</v>
      </c>
      <c r="W101" s="7">
        <v>81284602</v>
      </c>
      <c r="X101" s="7">
        <v>81284602</v>
      </c>
    </row>
    <row r="102" spans="1:24" x14ac:dyDescent="0.25">
      <c r="A102" s="7" t="s">
        <v>107</v>
      </c>
      <c r="B102" s="7" t="s">
        <v>78</v>
      </c>
      <c r="C102" s="7" t="s">
        <v>401</v>
      </c>
      <c r="D102" s="7" t="s">
        <v>8</v>
      </c>
      <c r="E102" s="7" t="s">
        <v>366</v>
      </c>
      <c r="F102" s="7" t="s">
        <v>399</v>
      </c>
      <c r="G102" s="7" t="s">
        <v>408</v>
      </c>
      <c r="H102" s="7" t="s">
        <v>169</v>
      </c>
      <c r="I102" s="7" t="s">
        <v>397</v>
      </c>
      <c r="J102" s="23">
        <v>44033</v>
      </c>
      <c r="K102" s="7" t="s">
        <v>163</v>
      </c>
      <c r="L102" s="23">
        <v>44252</v>
      </c>
      <c r="M102" s="23">
        <v>44277</v>
      </c>
      <c r="N102" s="7">
        <v>8.6</v>
      </c>
      <c r="O102" s="7" t="s">
        <v>160</v>
      </c>
      <c r="P102" s="7">
        <v>280000000</v>
      </c>
      <c r="Q102" s="7">
        <v>280000000</v>
      </c>
      <c r="R102" s="7">
        <v>280000000</v>
      </c>
      <c r="S102" s="7">
        <v>0</v>
      </c>
      <c r="T102" s="7">
        <v>0</v>
      </c>
      <c r="U102" s="7">
        <v>0</v>
      </c>
      <c r="V102" s="7">
        <v>0</v>
      </c>
      <c r="W102" s="7">
        <v>122593167</v>
      </c>
      <c r="X102" s="7">
        <v>122593167</v>
      </c>
    </row>
    <row r="103" spans="1:24" x14ac:dyDescent="0.25">
      <c r="A103" s="7" t="s">
        <v>15</v>
      </c>
      <c r="B103" s="7" t="s">
        <v>78</v>
      </c>
      <c r="C103" s="7" t="s">
        <v>401</v>
      </c>
      <c r="D103" s="7" t="s">
        <v>6</v>
      </c>
      <c r="E103" s="7" t="s">
        <v>176</v>
      </c>
      <c r="F103" s="7" t="s">
        <v>407</v>
      </c>
      <c r="G103" s="7" t="s">
        <v>400</v>
      </c>
      <c r="H103" s="7" t="s">
        <v>169</v>
      </c>
      <c r="I103" s="7" t="s">
        <v>207</v>
      </c>
      <c r="J103" s="23">
        <v>44032</v>
      </c>
      <c r="K103" s="7" t="s">
        <v>207</v>
      </c>
      <c r="L103" s="23"/>
      <c r="M103" s="23"/>
      <c r="N103" s="7"/>
      <c r="O103" s="7" t="s">
        <v>160</v>
      </c>
      <c r="P103" s="7">
        <v>102558331</v>
      </c>
      <c r="Q103" s="7">
        <v>102717937</v>
      </c>
      <c r="R103" s="7">
        <v>0</v>
      </c>
      <c r="S103" s="7">
        <v>6300000</v>
      </c>
      <c r="T103" s="7">
        <v>0</v>
      </c>
      <c r="U103" s="7">
        <v>0</v>
      </c>
      <c r="V103" s="7">
        <v>0</v>
      </c>
      <c r="W103" s="7">
        <v>69126084</v>
      </c>
      <c r="X103" s="7">
        <v>0</v>
      </c>
    </row>
    <row r="104" spans="1:24" x14ac:dyDescent="0.25">
      <c r="A104" s="7" t="s">
        <v>15</v>
      </c>
      <c r="B104" s="7" t="s">
        <v>78</v>
      </c>
      <c r="C104" s="7" t="s">
        <v>401</v>
      </c>
      <c r="D104" s="7" t="s">
        <v>6</v>
      </c>
      <c r="E104" s="7" t="s">
        <v>217</v>
      </c>
      <c r="F104" s="7" t="s">
        <v>407</v>
      </c>
      <c r="G104" s="7" t="s">
        <v>400</v>
      </c>
      <c r="H104" s="7" t="s">
        <v>216</v>
      </c>
      <c r="I104" s="7" t="s">
        <v>397</v>
      </c>
      <c r="J104" s="23">
        <v>44256</v>
      </c>
      <c r="K104" s="7" t="s">
        <v>163</v>
      </c>
      <c r="L104" s="7">
        <v>44462</v>
      </c>
      <c r="M104" s="7">
        <v>44488</v>
      </c>
      <c r="N104" s="7">
        <v>8.1999999999999993</v>
      </c>
      <c r="O104" s="7" t="s">
        <v>160</v>
      </c>
      <c r="P104" s="7">
        <v>102558331</v>
      </c>
      <c r="Q104" s="7">
        <v>84694817</v>
      </c>
      <c r="R104" s="7">
        <v>84694817</v>
      </c>
      <c r="S104" s="7">
        <v>6268437</v>
      </c>
      <c r="T104" s="7">
        <v>6268437</v>
      </c>
      <c r="U104" s="7">
        <v>0</v>
      </c>
      <c r="V104" s="7">
        <v>0</v>
      </c>
      <c r="W104" s="7">
        <v>30686845</v>
      </c>
      <c r="X104" s="7">
        <v>30686845</v>
      </c>
    </row>
    <row r="105" spans="1:24" x14ac:dyDescent="0.25">
      <c r="A105" s="7" t="s">
        <v>15</v>
      </c>
      <c r="B105" s="7" t="s">
        <v>78</v>
      </c>
      <c r="C105" s="7" t="s">
        <v>401</v>
      </c>
      <c r="D105" s="7" t="s">
        <v>423</v>
      </c>
      <c r="E105" s="7" t="s">
        <v>323</v>
      </c>
      <c r="F105" s="7" t="s">
        <v>399</v>
      </c>
      <c r="G105" s="7" t="s">
        <v>408</v>
      </c>
      <c r="H105" s="7" t="s">
        <v>161</v>
      </c>
      <c r="I105" s="7" t="s">
        <v>397</v>
      </c>
      <c r="J105" s="23">
        <v>43938</v>
      </c>
      <c r="K105" s="7" t="s">
        <v>163</v>
      </c>
      <c r="L105" s="23">
        <v>44133</v>
      </c>
      <c r="M105" s="23">
        <v>44162</v>
      </c>
      <c r="N105" s="7">
        <v>8.1</v>
      </c>
      <c r="O105" s="7" t="s">
        <v>160</v>
      </c>
      <c r="P105" s="7">
        <v>39536349</v>
      </c>
      <c r="Q105" s="7">
        <v>40233680</v>
      </c>
      <c r="R105" s="7">
        <v>40233680</v>
      </c>
      <c r="S105" s="7">
        <v>0</v>
      </c>
      <c r="T105" s="7">
        <v>0</v>
      </c>
      <c r="U105" s="7">
        <v>0</v>
      </c>
      <c r="V105" s="7">
        <v>0</v>
      </c>
      <c r="W105" s="7">
        <v>38735952</v>
      </c>
      <c r="X105" s="7">
        <v>20766739</v>
      </c>
    </row>
    <row r="106" spans="1:24" x14ac:dyDescent="0.25">
      <c r="A106" s="7" t="s">
        <v>15</v>
      </c>
      <c r="B106" s="7" t="s">
        <v>78</v>
      </c>
      <c r="C106" s="7" t="s">
        <v>401</v>
      </c>
      <c r="D106" s="7" t="s">
        <v>8</v>
      </c>
      <c r="E106" s="7" t="s">
        <v>177</v>
      </c>
      <c r="F106" s="7" t="s">
        <v>407</v>
      </c>
      <c r="G106" s="7" t="s">
        <v>408</v>
      </c>
      <c r="H106" s="7" t="s">
        <v>161</v>
      </c>
      <c r="I106" s="7" t="s">
        <v>397</v>
      </c>
      <c r="J106" s="23">
        <v>43935</v>
      </c>
      <c r="K106" s="7" t="s">
        <v>163</v>
      </c>
      <c r="L106" s="23">
        <v>44133</v>
      </c>
      <c r="M106" s="23">
        <v>44162</v>
      </c>
      <c r="N106" s="7">
        <v>8.1</v>
      </c>
      <c r="O106" s="7" t="s">
        <v>160</v>
      </c>
      <c r="P106" s="7">
        <v>147728469</v>
      </c>
      <c r="Q106" s="7">
        <v>150447024</v>
      </c>
      <c r="R106" s="7">
        <v>150447024</v>
      </c>
      <c r="S106" s="7">
        <v>9999979</v>
      </c>
      <c r="T106" s="7">
        <v>9999979</v>
      </c>
      <c r="U106" s="7">
        <v>0</v>
      </c>
      <c r="V106" s="7">
        <v>0</v>
      </c>
      <c r="W106" s="7">
        <v>86004573</v>
      </c>
      <c r="X106" s="7">
        <v>81535827</v>
      </c>
    </row>
    <row r="107" spans="1:24" x14ac:dyDescent="0.25">
      <c r="A107" s="7" t="s">
        <v>15</v>
      </c>
      <c r="B107" s="7" t="s">
        <v>78</v>
      </c>
      <c r="C107" s="7" t="s">
        <v>401</v>
      </c>
      <c r="D107" s="7" t="s">
        <v>8</v>
      </c>
      <c r="E107" s="7" t="s">
        <v>430</v>
      </c>
      <c r="F107" s="7" t="s">
        <v>411</v>
      </c>
      <c r="G107" s="7" t="s">
        <v>408</v>
      </c>
      <c r="H107" s="7" t="s">
        <v>412</v>
      </c>
      <c r="I107" s="7" t="s">
        <v>402</v>
      </c>
      <c r="J107" s="23">
        <v>44369</v>
      </c>
      <c r="K107" s="7" t="s">
        <v>163</v>
      </c>
      <c r="L107" s="23"/>
      <c r="M107" s="23"/>
      <c r="N107" s="7"/>
      <c r="O107" s="7" t="s">
        <v>160</v>
      </c>
      <c r="P107" s="7">
        <v>0</v>
      </c>
      <c r="Q107" s="7">
        <v>0</v>
      </c>
      <c r="R107" s="7">
        <v>0</v>
      </c>
      <c r="S107" s="7">
        <v>0</v>
      </c>
      <c r="T107" s="7">
        <v>0</v>
      </c>
      <c r="U107" s="7">
        <v>0</v>
      </c>
      <c r="V107" s="7">
        <v>0</v>
      </c>
      <c r="W107" s="7">
        <v>18004214</v>
      </c>
      <c r="X107" s="7">
        <v>18004214</v>
      </c>
    </row>
    <row r="108" spans="1:24" x14ac:dyDescent="0.25">
      <c r="A108" s="7" t="s">
        <v>15</v>
      </c>
      <c r="B108" s="7" t="s">
        <v>78</v>
      </c>
      <c r="C108" s="7" t="s">
        <v>401</v>
      </c>
      <c r="D108" s="7" t="s">
        <v>8</v>
      </c>
      <c r="E108" s="7" t="s">
        <v>464</v>
      </c>
      <c r="F108" s="7" t="s">
        <v>411</v>
      </c>
      <c r="G108" s="7" t="s">
        <v>408</v>
      </c>
      <c r="H108" s="7" t="s">
        <v>412</v>
      </c>
      <c r="I108" s="7" t="s">
        <v>402</v>
      </c>
      <c r="J108" s="23"/>
      <c r="K108" s="7" t="s">
        <v>163</v>
      </c>
      <c r="L108" s="23"/>
      <c r="M108" s="23"/>
      <c r="N108" s="7"/>
      <c r="O108" s="7" t="s">
        <v>160</v>
      </c>
      <c r="P108" s="7">
        <v>0</v>
      </c>
      <c r="Q108" s="7">
        <v>0</v>
      </c>
      <c r="R108" s="7">
        <v>0</v>
      </c>
      <c r="S108" s="7">
        <v>0</v>
      </c>
      <c r="T108" s="7">
        <v>0</v>
      </c>
      <c r="U108" s="7">
        <v>0</v>
      </c>
      <c r="V108" s="7">
        <v>0</v>
      </c>
      <c r="W108" s="7">
        <v>7890252</v>
      </c>
      <c r="X108" s="7">
        <v>7890252</v>
      </c>
    </row>
    <row r="109" spans="1:24" x14ac:dyDescent="0.25">
      <c r="A109" s="7" t="s">
        <v>15</v>
      </c>
      <c r="B109" s="7" t="s">
        <v>78</v>
      </c>
      <c r="C109" s="7" t="s">
        <v>401</v>
      </c>
      <c r="D109" s="7" t="s">
        <v>8</v>
      </c>
      <c r="E109" s="7" t="s">
        <v>494</v>
      </c>
      <c r="F109" s="7" t="s">
        <v>411</v>
      </c>
      <c r="G109" s="7" t="s">
        <v>408</v>
      </c>
      <c r="H109" s="7" t="s">
        <v>485</v>
      </c>
      <c r="I109" s="7" t="s">
        <v>403</v>
      </c>
      <c r="J109" s="23"/>
      <c r="K109" s="7"/>
      <c r="L109" s="23"/>
      <c r="M109" s="23"/>
      <c r="N109" s="7"/>
      <c r="O109" s="7" t="s">
        <v>160</v>
      </c>
      <c r="P109" s="7">
        <v>0</v>
      </c>
      <c r="Q109" s="7">
        <v>0</v>
      </c>
      <c r="R109" s="7">
        <v>0</v>
      </c>
      <c r="S109" s="7">
        <v>0</v>
      </c>
      <c r="T109" s="7">
        <v>0</v>
      </c>
      <c r="U109" s="7">
        <v>0</v>
      </c>
      <c r="V109" s="7">
        <v>0</v>
      </c>
      <c r="W109" s="7">
        <v>0</v>
      </c>
      <c r="X109" s="7">
        <v>0</v>
      </c>
    </row>
    <row r="110" spans="1:24" x14ac:dyDescent="0.25">
      <c r="A110" s="7" t="s">
        <v>108</v>
      </c>
      <c r="B110" s="7" t="s">
        <v>69</v>
      </c>
      <c r="C110" s="7" t="s">
        <v>404</v>
      </c>
      <c r="D110" s="7" t="s">
        <v>6</v>
      </c>
      <c r="E110" s="7" t="s">
        <v>238</v>
      </c>
      <c r="F110" s="7" t="s">
        <v>399</v>
      </c>
      <c r="G110" s="7" t="s">
        <v>405</v>
      </c>
      <c r="H110" s="7" t="s">
        <v>203</v>
      </c>
      <c r="I110" s="7" t="s">
        <v>397</v>
      </c>
      <c r="J110" s="23">
        <v>44092</v>
      </c>
      <c r="K110" s="7" t="s">
        <v>163</v>
      </c>
      <c r="L110" s="23">
        <v>44217</v>
      </c>
      <c r="M110" s="23">
        <v>44239</v>
      </c>
      <c r="N110" s="7">
        <v>5.4</v>
      </c>
      <c r="O110" s="7" t="s">
        <v>160</v>
      </c>
      <c r="P110" s="7">
        <v>11222078</v>
      </c>
      <c r="Q110" s="7">
        <v>11222078</v>
      </c>
      <c r="R110" s="7">
        <v>11222078</v>
      </c>
      <c r="S110" s="7">
        <v>0</v>
      </c>
      <c r="T110" s="7">
        <v>0</v>
      </c>
      <c r="U110" s="7">
        <v>0</v>
      </c>
      <c r="V110" s="7">
        <v>0</v>
      </c>
      <c r="W110" s="7">
        <v>4528432</v>
      </c>
      <c r="X110" s="7">
        <v>4528432</v>
      </c>
    </row>
    <row r="111" spans="1:24" x14ac:dyDescent="0.25">
      <c r="A111" s="7" t="s">
        <v>34</v>
      </c>
      <c r="B111" s="7" t="s">
        <v>80</v>
      </c>
      <c r="C111" s="7" t="s">
        <v>404</v>
      </c>
      <c r="D111" s="7" t="s">
        <v>6</v>
      </c>
      <c r="E111" s="7" t="s">
        <v>218</v>
      </c>
      <c r="F111" s="7" t="s">
        <v>407</v>
      </c>
      <c r="G111" s="7" t="s">
        <v>405</v>
      </c>
      <c r="H111" s="7" t="s">
        <v>406</v>
      </c>
      <c r="I111" s="7" t="s">
        <v>397</v>
      </c>
      <c r="J111" s="23">
        <v>44338</v>
      </c>
      <c r="K111" s="7" t="s">
        <v>163</v>
      </c>
      <c r="L111" s="23">
        <v>44490</v>
      </c>
      <c r="M111" s="23">
        <v>44524</v>
      </c>
      <c r="N111" s="7">
        <v>6.7</v>
      </c>
      <c r="O111" s="7" t="s">
        <v>160</v>
      </c>
      <c r="P111" s="7">
        <v>11488614</v>
      </c>
      <c r="Q111" s="7">
        <v>11488614</v>
      </c>
      <c r="R111" s="7">
        <v>11488614</v>
      </c>
      <c r="S111" s="7">
        <v>1900000</v>
      </c>
      <c r="T111" s="7">
        <v>1900000</v>
      </c>
      <c r="U111" s="7">
        <v>0</v>
      </c>
      <c r="V111" s="7">
        <v>0</v>
      </c>
      <c r="W111" s="7">
        <v>2954347</v>
      </c>
      <c r="X111" s="7">
        <v>2954347</v>
      </c>
    </row>
    <row r="112" spans="1:24" x14ac:dyDescent="0.25">
      <c r="A112" s="7" t="s">
        <v>109</v>
      </c>
      <c r="B112" s="7" t="s">
        <v>71</v>
      </c>
      <c r="C112" s="7" t="s">
        <v>404</v>
      </c>
      <c r="D112" s="7" t="s">
        <v>6</v>
      </c>
      <c r="E112" s="7" t="s">
        <v>239</v>
      </c>
      <c r="F112" s="7" t="s">
        <v>399</v>
      </c>
      <c r="G112" s="7" t="s">
        <v>405</v>
      </c>
      <c r="H112" s="7" t="s">
        <v>169</v>
      </c>
      <c r="I112" s="7" t="s">
        <v>397</v>
      </c>
      <c r="J112" s="23">
        <v>44033</v>
      </c>
      <c r="K112" s="7" t="s">
        <v>163</v>
      </c>
      <c r="L112" s="23">
        <v>44133</v>
      </c>
      <c r="M112" s="23">
        <v>44162</v>
      </c>
      <c r="N112" s="7">
        <v>4.9000000000000004</v>
      </c>
      <c r="O112" s="7" t="s">
        <v>160</v>
      </c>
      <c r="P112" s="7">
        <v>7197500</v>
      </c>
      <c r="Q112" s="7">
        <v>7197500</v>
      </c>
      <c r="R112" s="7">
        <v>7197500</v>
      </c>
      <c r="S112" s="7">
        <v>0</v>
      </c>
      <c r="T112" s="7">
        <v>0</v>
      </c>
      <c r="U112" s="7">
        <v>0</v>
      </c>
      <c r="V112" s="7">
        <v>0</v>
      </c>
      <c r="W112" s="7">
        <v>1839844</v>
      </c>
      <c r="X112" s="7">
        <v>1839844</v>
      </c>
    </row>
    <row r="113" spans="1:24" x14ac:dyDescent="0.25">
      <c r="A113" s="7" t="s">
        <v>109</v>
      </c>
      <c r="B113" s="7" t="s">
        <v>71</v>
      </c>
      <c r="C113" s="7" t="s">
        <v>404</v>
      </c>
      <c r="D113" s="7" t="s">
        <v>8</v>
      </c>
      <c r="E113" s="7" t="s">
        <v>460</v>
      </c>
      <c r="F113" s="7" t="s">
        <v>399</v>
      </c>
      <c r="G113" s="7" t="s">
        <v>405</v>
      </c>
      <c r="H113" s="7" t="s">
        <v>459</v>
      </c>
      <c r="I113" s="7" t="s">
        <v>397</v>
      </c>
      <c r="J113" s="23">
        <v>44621</v>
      </c>
      <c r="K113" s="7" t="s">
        <v>163</v>
      </c>
      <c r="L113" s="23">
        <v>44743</v>
      </c>
      <c r="M113" s="23">
        <v>44760</v>
      </c>
      <c r="N113" s="7">
        <v>4.9000000000000004</v>
      </c>
      <c r="O113" s="7" t="s">
        <v>160</v>
      </c>
      <c r="P113" s="7">
        <v>8040997</v>
      </c>
      <c r="Q113" s="7">
        <v>8040997</v>
      </c>
      <c r="R113" s="7">
        <v>8040997</v>
      </c>
      <c r="S113" s="7">
        <v>0</v>
      </c>
      <c r="T113" s="7">
        <v>0</v>
      </c>
      <c r="U113" s="7">
        <v>0</v>
      </c>
      <c r="V113" s="7">
        <v>0</v>
      </c>
      <c r="W113" s="7">
        <v>3501733</v>
      </c>
      <c r="X113" s="7">
        <v>3501733</v>
      </c>
    </row>
    <row r="114" spans="1:24" x14ac:dyDescent="0.25">
      <c r="A114" s="7" t="s">
        <v>35</v>
      </c>
      <c r="B114" s="7" t="s">
        <v>98</v>
      </c>
      <c r="C114" s="7" t="s">
        <v>401</v>
      </c>
      <c r="D114" s="7" t="s">
        <v>417</v>
      </c>
      <c r="E114" s="7" t="s">
        <v>178</v>
      </c>
      <c r="F114" s="7" t="s">
        <v>407</v>
      </c>
      <c r="G114" s="7" t="s">
        <v>400</v>
      </c>
      <c r="H114" s="7" t="s">
        <v>203</v>
      </c>
      <c r="I114" s="7" t="s">
        <v>397</v>
      </c>
      <c r="J114" s="23">
        <v>44092</v>
      </c>
      <c r="K114" s="7" t="s">
        <v>163</v>
      </c>
      <c r="L114" s="7">
        <v>44308</v>
      </c>
      <c r="M114" s="7">
        <v>44335</v>
      </c>
      <c r="N114" s="7">
        <v>8.5</v>
      </c>
      <c r="O114" s="7" t="s">
        <v>160</v>
      </c>
      <c r="P114" s="7">
        <v>334344195</v>
      </c>
      <c r="Q114" s="7">
        <v>334344195</v>
      </c>
      <c r="R114" s="7">
        <v>334344195</v>
      </c>
      <c r="S114" s="7">
        <v>26200000</v>
      </c>
      <c r="T114" s="7">
        <v>26200000</v>
      </c>
      <c r="U114" s="7">
        <v>0</v>
      </c>
      <c r="V114" s="7">
        <v>0</v>
      </c>
      <c r="W114" s="7">
        <v>144947704</v>
      </c>
      <c r="X114" s="7">
        <v>144947704</v>
      </c>
    </row>
    <row r="115" spans="1:24" x14ac:dyDescent="0.25">
      <c r="A115" s="7" t="s">
        <v>35</v>
      </c>
      <c r="B115" s="7" t="s">
        <v>98</v>
      </c>
      <c r="C115" s="7" t="s">
        <v>401</v>
      </c>
      <c r="D115" s="7" t="s">
        <v>423</v>
      </c>
      <c r="E115" s="7" t="s">
        <v>324</v>
      </c>
      <c r="F115" s="7" t="s">
        <v>399</v>
      </c>
      <c r="G115" s="7" t="s">
        <v>408</v>
      </c>
      <c r="H115" s="7" t="s">
        <v>203</v>
      </c>
      <c r="I115" s="7" t="s">
        <v>397</v>
      </c>
      <c r="J115" s="23">
        <v>44092</v>
      </c>
      <c r="K115" s="7" t="s">
        <v>163</v>
      </c>
      <c r="L115" s="23">
        <v>44308</v>
      </c>
      <c r="M115" s="23">
        <v>44335</v>
      </c>
      <c r="N115" s="7">
        <v>8.5</v>
      </c>
      <c r="O115" s="7" t="s">
        <v>160</v>
      </c>
      <c r="P115" s="7">
        <v>80965975</v>
      </c>
      <c r="Q115" s="7">
        <v>80965974</v>
      </c>
      <c r="R115" s="7">
        <v>80965974</v>
      </c>
      <c r="S115" s="7">
        <v>0</v>
      </c>
      <c r="T115" s="7">
        <v>0</v>
      </c>
      <c r="U115" s="7">
        <v>0</v>
      </c>
      <c r="V115" s="7">
        <v>0</v>
      </c>
      <c r="W115" s="7">
        <v>42024060</v>
      </c>
      <c r="X115" s="7">
        <v>42024060</v>
      </c>
    </row>
    <row r="116" spans="1:24" x14ac:dyDescent="0.25">
      <c r="A116" s="7" t="s">
        <v>111</v>
      </c>
      <c r="B116" s="7" t="s">
        <v>71</v>
      </c>
      <c r="C116" s="7" t="s">
        <v>404</v>
      </c>
      <c r="D116" s="7" t="s">
        <v>417</v>
      </c>
      <c r="E116" s="7" t="s">
        <v>272</v>
      </c>
      <c r="F116" s="7" t="s">
        <v>399</v>
      </c>
      <c r="G116" s="7" t="s">
        <v>409</v>
      </c>
      <c r="H116" s="7" t="s">
        <v>203</v>
      </c>
      <c r="I116" s="7" t="s">
        <v>397</v>
      </c>
      <c r="J116" s="23">
        <v>44092</v>
      </c>
      <c r="K116" s="7" t="s">
        <v>163</v>
      </c>
      <c r="L116" s="23">
        <v>44462</v>
      </c>
      <c r="M116" s="23">
        <v>44488</v>
      </c>
      <c r="N116" s="7">
        <v>13.5</v>
      </c>
      <c r="O116" s="7" t="s">
        <v>52</v>
      </c>
      <c r="P116" s="7">
        <v>2970070</v>
      </c>
      <c r="Q116" s="7">
        <v>2970070</v>
      </c>
      <c r="R116" s="7">
        <v>2970070</v>
      </c>
      <c r="S116" s="7">
        <v>0</v>
      </c>
      <c r="T116" s="7">
        <v>0</v>
      </c>
      <c r="U116" s="7">
        <v>0</v>
      </c>
      <c r="V116" s="7">
        <v>0</v>
      </c>
      <c r="W116" s="7">
        <v>110000</v>
      </c>
      <c r="X116" s="7">
        <v>110000</v>
      </c>
    </row>
    <row r="117" spans="1:24" x14ac:dyDescent="0.25">
      <c r="A117" s="7" t="s">
        <v>16</v>
      </c>
      <c r="B117" s="7" t="s">
        <v>71</v>
      </c>
      <c r="C117" s="7" t="s">
        <v>404</v>
      </c>
      <c r="D117" s="7" t="s">
        <v>417</v>
      </c>
      <c r="E117" s="7" t="s">
        <v>179</v>
      </c>
      <c r="F117" s="7" t="s">
        <v>407</v>
      </c>
      <c r="G117" s="7" t="s">
        <v>405</v>
      </c>
      <c r="H117" s="7" t="s">
        <v>161</v>
      </c>
      <c r="I117" s="7" t="s">
        <v>397</v>
      </c>
      <c r="J117" s="23">
        <v>43935</v>
      </c>
      <c r="K117" s="7" t="s">
        <v>163</v>
      </c>
      <c r="L117" s="23">
        <v>44140</v>
      </c>
      <c r="M117" s="23">
        <v>44162</v>
      </c>
      <c r="N117" s="7">
        <v>8.1</v>
      </c>
      <c r="O117" s="7" t="s">
        <v>160</v>
      </c>
      <c r="P117" s="7">
        <v>26436393</v>
      </c>
      <c r="Q117" s="7">
        <v>26436393</v>
      </c>
      <c r="R117" s="7">
        <v>26436393</v>
      </c>
      <c r="S117" s="7">
        <v>1000000</v>
      </c>
      <c r="T117" s="7">
        <v>1000000</v>
      </c>
      <c r="U117" s="7">
        <v>0</v>
      </c>
      <c r="V117" s="7">
        <v>0</v>
      </c>
      <c r="W117" s="7">
        <v>10301131</v>
      </c>
      <c r="X117" s="7">
        <v>9969437</v>
      </c>
    </row>
    <row r="118" spans="1:24" x14ac:dyDescent="0.25">
      <c r="A118" s="7" t="s">
        <v>112</v>
      </c>
      <c r="B118" s="7" t="s">
        <v>69</v>
      </c>
      <c r="C118" s="7" t="s">
        <v>404</v>
      </c>
      <c r="D118" s="7" t="s">
        <v>417</v>
      </c>
      <c r="E118" s="7" t="s">
        <v>273</v>
      </c>
      <c r="F118" s="7" t="s">
        <v>399</v>
      </c>
      <c r="G118" s="7" t="s">
        <v>405</v>
      </c>
      <c r="H118" s="7" t="s">
        <v>161</v>
      </c>
      <c r="I118" s="7" t="s">
        <v>397</v>
      </c>
      <c r="J118" s="23">
        <v>43930</v>
      </c>
      <c r="K118" s="7" t="s">
        <v>163</v>
      </c>
      <c r="L118" s="23">
        <v>44119</v>
      </c>
      <c r="M118" s="23">
        <v>44141</v>
      </c>
      <c r="N118" s="7">
        <v>7.4</v>
      </c>
      <c r="O118" s="7" t="s">
        <v>160</v>
      </c>
      <c r="P118" s="7">
        <v>15507232</v>
      </c>
      <c r="Q118" s="7">
        <v>15507232</v>
      </c>
      <c r="R118" s="7">
        <v>15507232</v>
      </c>
      <c r="S118" s="7">
        <v>0</v>
      </c>
      <c r="T118" s="7">
        <v>0</v>
      </c>
      <c r="U118" s="7">
        <v>0</v>
      </c>
      <c r="V118" s="7">
        <v>0</v>
      </c>
      <c r="W118" s="7">
        <v>7675804</v>
      </c>
      <c r="X118" s="7">
        <v>7675804</v>
      </c>
    </row>
    <row r="119" spans="1:24" x14ac:dyDescent="0.25">
      <c r="A119" s="7" t="s">
        <v>36</v>
      </c>
      <c r="B119" s="7" t="s">
        <v>75</v>
      </c>
      <c r="C119" s="7" t="s">
        <v>398</v>
      </c>
      <c r="D119" s="7" t="s">
        <v>417</v>
      </c>
      <c r="E119" s="7" t="s">
        <v>180</v>
      </c>
      <c r="F119" s="7" t="s">
        <v>407</v>
      </c>
      <c r="G119" s="7" t="s">
        <v>400</v>
      </c>
      <c r="H119" s="7" t="s">
        <v>203</v>
      </c>
      <c r="I119" s="7" t="s">
        <v>397</v>
      </c>
      <c r="J119" s="23">
        <v>44092</v>
      </c>
      <c r="K119" s="7" t="s">
        <v>163</v>
      </c>
      <c r="L119" s="23">
        <v>44308</v>
      </c>
      <c r="M119" s="23">
        <v>44335</v>
      </c>
      <c r="N119" s="7">
        <v>8.5</v>
      </c>
      <c r="O119" s="7" t="s">
        <v>160</v>
      </c>
      <c r="P119" s="7">
        <v>67561462</v>
      </c>
      <c r="Q119" s="7">
        <v>67561462</v>
      </c>
      <c r="R119" s="7">
        <v>67561462</v>
      </c>
      <c r="S119" s="7">
        <v>3800000</v>
      </c>
      <c r="T119" s="7">
        <v>3800000</v>
      </c>
      <c r="U119" s="7">
        <v>0</v>
      </c>
      <c r="V119" s="7">
        <v>0</v>
      </c>
      <c r="W119" s="7">
        <v>15407608</v>
      </c>
      <c r="X119" s="7">
        <v>15407608</v>
      </c>
    </row>
    <row r="120" spans="1:24" x14ac:dyDescent="0.25">
      <c r="A120" s="7" t="s">
        <v>113</v>
      </c>
      <c r="B120" s="7" t="s">
        <v>13</v>
      </c>
      <c r="C120" s="7" t="s">
        <v>398</v>
      </c>
      <c r="D120" s="7" t="s">
        <v>417</v>
      </c>
      <c r="E120" s="7" t="s">
        <v>274</v>
      </c>
      <c r="F120" s="7" t="s">
        <v>399</v>
      </c>
      <c r="G120" s="7" t="s">
        <v>400</v>
      </c>
      <c r="H120" s="7" t="s">
        <v>161</v>
      </c>
      <c r="I120" s="7" t="s">
        <v>397</v>
      </c>
      <c r="J120" s="23">
        <v>43936</v>
      </c>
      <c r="K120" s="7" t="s">
        <v>163</v>
      </c>
      <c r="L120" s="23">
        <v>44133</v>
      </c>
      <c r="M120" s="23">
        <v>44162</v>
      </c>
      <c r="N120" s="7">
        <v>8.1</v>
      </c>
      <c r="O120" s="7" t="s">
        <v>160</v>
      </c>
      <c r="P120" s="7">
        <v>37898987</v>
      </c>
      <c r="Q120" s="7">
        <v>37898987</v>
      </c>
      <c r="R120" s="7">
        <v>37898987</v>
      </c>
      <c r="S120" s="7">
        <v>0</v>
      </c>
      <c r="T120" s="7">
        <v>0</v>
      </c>
      <c r="U120" s="7">
        <v>0</v>
      </c>
      <c r="V120" s="7">
        <v>0</v>
      </c>
      <c r="W120" s="7">
        <v>26775722</v>
      </c>
      <c r="X120" s="7">
        <v>18904767</v>
      </c>
    </row>
    <row r="121" spans="1:24" x14ac:dyDescent="0.25">
      <c r="A121" s="7" t="s">
        <v>113</v>
      </c>
      <c r="B121" s="7" t="s">
        <v>13</v>
      </c>
      <c r="C121" s="7" t="s">
        <v>398</v>
      </c>
      <c r="D121" s="7" t="s">
        <v>423</v>
      </c>
      <c r="E121" s="7" t="s">
        <v>325</v>
      </c>
      <c r="F121" s="7" t="s">
        <v>399</v>
      </c>
      <c r="G121" s="7" t="s">
        <v>400</v>
      </c>
      <c r="H121" s="7" t="s">
        <v>203</v>
      </c>
      <c r="I121" s="7" t="s">
        <v>397</v>
      </c>
      <c r="J121" s="23">
        <v>44092</v>
      </c>
      <c r="K121" s="7" t="s">
        <v>163</v>
      </c>
      <c r="L121" s="23">
        <v>44336</v>
      </c>
      <c r="M121" s="23">
        <v>44364</v>
      </c>
      <c r="N121" s="7">
        <v>9.5</v>
      </c>
      <c r="O121" s="7" t="s">
        <v>160</v>
      </c>
      <c r="P121" s="7">
        <v>39812759</v>
      </c>
      <c r="Q121" s="7">
        <v>39812758</v>
      </c>
      <c r="R121" s="7">
        <v>39812758</v>
      </c>
      <c r="S121" s="7">
        <v>0</v>
      </c>
      <c r="T121" s="7">
        <v>0</v>
      </c>
      <c r="U121" s="7">
        <v>0</v>
      </c>
      <c r="V121" s="7">
        <v>0</v>
      </c>
      <c r="W121" s="7">
        <v>27262733</v>
      </c>
      <c r="X121" s="7">
        <v>27262733</v>
      </c>
    </row>
    <row r="122" spans="1:24" x14ac:dyDescent="0.25">
      <c r="A122" s="7" t="s">
        <v>114</v>
      </c>
      <c r="B122" s="7" t="s">
        <v>75</v>
      </c>
      <c r="C122" s="7" t="s">
        <v>398</v>
      </c>
      <c r="D122" s="7" t="s">
        <v>6</v>
      </c>
      <c r="E122" s="7" t="s">
        <v>241</v>
      </c>
      <c r="F122" s="7" t="s">
        <v>399</v>
      </c>
      <c r="G122" s="7" t="s">
        <v>400</v>
      </c>
      <c r="H122" s="7" t="s">
        <v>211</v>
      </c>
      <c r="I122" s="7" t="s">
        <v>397</v>
      </c>
      <c r="J122" s="23">
        <v>43966</v>
      </c>
      <c r="K122" s="7" t="s">
        <v>163</v>
      </c>
      <c r="L122" s="23">
        <v>44161</v>
      </c>
      <c r="M122" s="23">
        <v>44182</v>
      </c>
      <c r="N122" s="7">
        <v>7.5</v>
      </c>
      <c r="O122" s="7" t="s">
        <v>160</v>
      </c>
      <c r="P122" s="7">
        <v>17131593</v>
      </c>
      <c r="Q122" s="7">
        <v>17131592</v>
      </c>
      <c r="R122" s="7">
        <v>17131593</v>
      </c>
      <c r="S122" s="7">
        <v>0</v>
      </c>
      <c r="T122" s="7">
        <v>0</v>
      </c>
      <c r="U122" s="7">
        <v>0</v>
      </c>
      <c r="V122" s="7">
        <v>0</v>
      </c>
      <c r="W122" s="7">
        <v>7434149</v>
      </c>
      <c r="X122" s="7">
        <v>5533053</v>
      </c>
    </row>
    <row r="123" spans="1:24" x14ac:dyDescent="0.25">
      <c r="A123" s="7" t="s">
        <v>114</v>
      </c>
      <c r="B123" s="7" t="s">
        <v>75</v>
      </c>
      <c r="C123" s="7" t="s">
        <v>398</v>
      </c>
      <c r="D123" s="7" t="s">
        <v>6</v>
      </c>
      <c r="E123" s="7" t="s">
        <v>240</v>
      </c>
      <c r="F123" s="7" t="s">
        <v>411</v>
      </c>
      <c r="G123" s="7" t="s">
        <v>400</v>
      </c>
      <c r="H123" s="7" t="s">
        <v>412</v>
      </c>
      <c r="I123" s="7" t="s">
        <v>402</v>
      </c>
      <c r="J123" s="23">
        <v>44176</v>
      </c>
      <c r="K123" s="7" t="s">
        <v>163</v>
      </c>
      <c r="L123" s="23"/>
      <c r="M123" s="23"/>
      <c r="N123" s="7"/>
      <c r="O123" s="7" t="s">
        <v>160</v>
      </c>
      <c r="P123" s="7">
        <v>0</v>
      </c>
      <c r="Q123" s="7">
        <v>0</v>
      </c>
      <c r="R123" s="7">
        <v>0</v>
      </c>
      <c r="S123" s="7">
        <v>0</v>
      </c>
      <c r="T123" s="7">
        <v>0</v>
      </c>
      <c r="U123" s="7">
        <v>0</v>
      </c>
      <c r="V123" s="7">
        <v>0</v>
      </c>
      <c r="W123" s="7">
        <v>4421887</v>
      </c>
      <c r="X123" s="7">
        <v>4421887</v>
      </c>
    </row>
    <row r="124" spans="1:24" x14ac:dyDescent="0.25">
      <c r="A124" s="7" t="s">
        <v>114</v>
      </c>
      <c r="B124" s="7" t="s">
        <v>75</v>
      </c>
      <c r="C124" s="7" t="s">
        <v>398</v>
      </c>
      <c r="D124" s="7" t="s">
        <v>423</v>
      </c>
      <c r="E124" s="7" t="s">
        <v>326</v>
      </c>
      <c r="F124" s="7" t="s">
        <v>399</v>
      </c>
      <c r="G124" s="7" t="s">
        <v>400</v>
      </c>
      <c r="H124" s="7" t="s">
        <v>203</v>
      </c>
      <c r="I124" s="7" t="s">
        <v>397</v>
      </c>
      <c r="J124" s="23">
        <v>44097</v>
      </c>
      <c r="K124" s="7" t="s">
        <v>163</v>
      </c>
      <c r="L124" s="23">
        <v>44308</v>
      </c>
      <c r="M124" s="23">
        <v>44335</v>
      </c>
      <c r="N124" s="7">
        <v>8.5</v>
      </c>
      <c r="O124" s="7" t="s">
        <v>160</v>
      </c>
      <c r="P124" s="7">
        <v>44370650</v>
      </c>
      <c r="Q124" s="7">
        <v>44370650</v>
      </c>
      <c r="R124" s="7">
        <v>44370650</v>
      </c>
      <c r="S124" s="7">
        <v>0</v>
      </c>
      <c r="T124" s="7">
        <v>0</v>
      </c>
      <c r="U124" s="7">
        <v>0</v>
      </c>
      <c r="V124" s="7">
        <v>0</v>
      </c>
      <c r="W124" s="7">
        <v>68963147</v>
      </c>
      <c r="X124" s="7">
        <v>68963147</v>
      </c>
    </row>
    <row r="125" spans="1:24" x14ac:dyDescent="0.25">
      <c r="A125" s="7" t="s">
        <v>114</v>
      </c>
      <c r="B125" s="7" t="s">
        <v>75</v>
      </c>
      <c r="C125" s="7" t="s">
        <v>398</v>
      </c>
      <c r="D125" s="7" t="s">
        <v>24</v>
      </c>
      <c r="E125" s="7" t="s">
        <v>357</v>
      </c>
      <c r="F125" s="7" t="s">
        <v>399</v>
      </c>
      <c r="G125" s="7" t="s">
        <v>400</v>
      </c>
      <c r="H125" s="7" t="s">
        <v>203</v>
      </c>
      <c r="I125" s="7" t="s">
        <v>397</v>
      </c>
      <c r="J125" s="23">
        <v>44092</v>
      </c>
      <c r="K125" s="7" t="s">
        <v>163</v>
      </c>
      <c r="L125" s="23">
        <v>44308</v>
      </c>
      <c r="M125" s="23">
        <v>44335</v>
      </c>
      <c r="N125" s="7">
        <v>8.5</v>
      </c>
      <c r="O125" s="7" t="s">
        <v>160</v>
      </c>
      <c r="P125" s="7">
        <v>12227553</v>
      </c>
      <c r="Q125" s="7">
        <v>12227553</v>
      </c>
      <c r="R125" s="7">
        <v>12227553</v>
      </c>
      <c r="S125" s="7">
        <v>0</v>
      </c>
      <c r="T125" s="7">
        <v>0</v>
      </c>
      <c r="U125" s="7">
        <v>0</v>
      </c>
      <c r="V125" s="7">
        <v>0</v>
      </c>
      <c r="W125" s="7">
        <v>8454758</v>
      </c>
      <c r="X125" s="7">
        <v>8454758</v>
      </c>
    </row>
    <row r="126" spans="1:24" x14ac:dyDescent="0.25">
      <c r="A126" s="7" t="s">
        <v>114</v>
      </c>
      <c r="B126" s="7" t="s">
        <v>75</v>
      </c>
      <c r="C126" s="7" t="s">
        <v>398</v>
      </c>
      <c r="D126" s="7" t="s">
        <v>8</v>
      </c>
      <c r="E126" s="7" t="s">
        <v>367</v>
      </c>
      <c r="F126" s="7" t="s">
        <v>399</v>
      </c>
      <c r="G126" s="7" t="s">
        <v>400</v>
      </c>
      <c r="H126" s="7" t="s">
        <v>161</v>
      </c>
      <c r="I126" s="7" t="s">
        <v>397</v>
      </c>
      <c r="J126" s="23">
        <v>43930</v>
      </c>
      <c r="K126" s="7" t="s">
        <v>163</v>
      </c>
      <c r="L126" s="23">
        <v>44154</v>
      </c>
      <c r="M126" s="23">
        <v>44175</v>
      </c>
      <c r="N126" s="7">
        <v>8.5</v>
      </c>
      <c r="O126" s="7" t="s">
        <v>160</v>
      </c>
      <c r="P126" s="7">
        <v>15094285</v>
      </c>
      <c r="Q126" s="7">
        <v>15094285</v>
      </c>
      <c r="R126" s="7">
        <v>15094285</v>
      </c>
      <c r="S126" s="7">
        <v>0</v>
      </c>
      <c r="T126" s="7">
        <v>0</v>
      </c>
      <c r="U126" s="7">
        <v>0</v>
      </c>
      <c r="V126" s="7">
        <v>0</v>
      </c>
      <c r="W126" s="7">
        <v>7191553</v>
      </c>
      <c r="X126" s="7">
        <v>7191553</v>
      </c>
    </row>
    <row r="127" spans="1:24" x14ac:dyDescent="0.25">
      <c r="A127" s="7" t="s">
        <v>17</v>
      </c>
      <c r="B127" s="7" t="s">
        <v>75</v>
      </c>
      <c r="C127" s="7" t="s">
        <v>401</v>
      </c>
      <c r="D127" s="7" t="s">
        <v>417</v>
      </c>
      <c r="E127" s="7" t="s">
        <v>181</v>
      </c>
      <c r="F127" s="7" t="s">
        <v>407</v>
      </c>
      <c r="G127" s="7" t="s">
        <v>408</v>
      </c>
      <c r="H127" s="7" t="s">
        <v>161</v>
      </c>
      <c r="I127" s="7" t="s">
        <v>397</v>
      </c>
      <c r="J127" s="23">
        <v>43936</v>
      </c>
      <c r="K127" s="7" t="s">
        <v>163</v>
      </c>
      <c r="L127" s="23">
        <v>44091</v>
      </c>
      <c r="M127" s="23">
        <v>44125</v>
      </c>
      <c r="N127" s="7">
        <v>6.9</v>
      </c>
      <c r="O127" s="7" t="s">
        <v>160</v>
      </c>
      <c r="P127" s="7">
        <v>422953415</v>
      </c>
      <c r="Q127" s="7">
        <v>422953415</v>
      </c>
      <c r="R127" s="7">
        <v>422953415</v>
      </c>
      <c r="S127" s="7">
        <v>10900000</v>
      </c>
      <c r="T127" s="7">
        <v>10900000</v>
      </c>
      <c r="U127" s="7">
        <v>0</v>
      </c>
      <c r="V127" s="7">
        <v>0</v>
      </c>
      <c r="W127" s="7">
        <v>282392332</v>
      </c>
      <c r="X127" s="7">
        <v>281450129</v>
      </c>
    </row>
    <row r="128" spans="1:24" x14ac:dyDescent="0.25">
      <c r="A128" s="7" t="s">
        <v>17</v>
      </c>
      <c r="B128" s="7" t="s">
        <v>75</v>
      </c>
      <c r="C128" s="7" t="s">
        <v>401</v>
      </c>
      <c r="D128" s="7" t="s">
        <v>423</v>
      </c>
      <c r="E128" s="7" t="s">
        <v>327</v>
      </c>
      <c r="F128" s="7" t="s">
        <v>399</v>
      </c>
      <c r="G128" s="7" t="s">
        <v>400</v>
      </c>
      <c r="H128" s="7" t="s">
        <v>161</v>
      </c>
      <c r="I128" s="7" t="s">
        <v>397</v>
      </c>
      <c r="J128" s="23">
        <v>43936</v>
      </c>
      <c r="K128" s="7" t="s">
        <v>163</v>
      </c>
      <c r="L128" s="23">
        <v>44091</v>
      </c>
      <c r="M128" s="23">
        <v>44125</v>
      </c>
      <c r="N128" s="7">
        <v>6.9</v>
      </c>
      <c r="O128" s="7" t="s">
        <v>160</v>
      </c>
      <c r="P128" s="7">
        <v>89985662</v>
      </c>
      <c r="Q128" s="7">
        <v>89985662</v>
      </c>
      <c r="R128" s="7">
        <v>89985662</v>
      </c>
      <c r="S128" s="7">
        <v>0</v>
      </c>
      <c r="T128" s="7">
        <v>0</v>
      </c>
      <c r="U128" s="7">
        <v>0</v>
      </c>
      <c r="V128" s="7">
        <v>0</v>
      </c>
      <c r="W128" s="7">
        <v>41643564</v>
      </c>
      <c r="X128" s="7">
        <v>11675810</v>
      </c>
    </row>
    <row r="129" spans="1:24" x14ac:dyDescent="0.25">
      <c r="A129" s="7" t="s">
        <v>115</v>
      </c>
      <c r="B129" s="7" t="s">
        <v>69</v>
      </c>
      <c r="C129" s="7" t="s">
        <v>404</v>
      </c>
      <c r="D129" s="7" t="s">
        <v>6</v>
      </c>
      <c r="E129" s="7" t="s">
        <v>413</v>
      </c>
      <c r="F129" s="7" t="s">
        <v>399</v>
      </c>
      <c r="G129" s="7" t="s">
        <v>409</v>
      </c>
      <c r="H129" s="7" t="s">
        <v>458</v>
      </c>
      <c r="I129" s="7" t="s">
        <v>397</v>
      </c>
      <c r="J129" s="23">
        <v>44512</v>
      </c>
      <c r="K129" s="7" t="s">
        <v>163</v>
      </c>
      <c r="L129" s="23">
        <v>44651</v>
      </c>
      <c r="M129" s="23">
        <v>44679</v>
      </c>
      <c r="N129" s="7">
        <v>5.8</v>
      </c>
      <c r="O129" s="7" t="s">
        <v>160</v>
      </c>
      <c r="P129" s="7">
        <v>3964273</v>
      </c>
      <c r="Q129" s="7">
        <v>3964273</v>
      </c>
      <c r="R129" s="7">
        <v>3964273</v>
      </c>
      <c r="S129" s="7">
        <v>0</v>
      </c>
      <c r="T129" s="7">
        <v>0</v>
      </c>
      <c r="U129" s="7">
        <v>0</v>
      </c>
      <c r="V129" s="7">
        <v>0</v>
      </c>
      <c r="W129" s="7">
        <v>0</v>
      </c>
      <c r="X129" s="7">
        <v>0</v>
      </c>
    </row>
    <row r="130" spans="1:24" x14ac:dyDescent="0.25">
      <c r="A130" s="7" t="s">
        <v>37</v>
      </c>
      <c r="B130" s="7" t="s">
        <v>84</v>
      </c>
      <c r="C130" s="7" t="s">
        <v>401</v>
      </c>
      <c r="D130" s="7" t="s">
        <v>422</v>
      </c>
      <c r="E130" s="7" t="s">
        <v>204</v>
      </c>
      <c r="F130" s="7" t="s">
        <v>407</v>
      </c>
      <c r="G130" s="7" t="s">
        <v>400</v>
      </c>
      <c r="H130" s="7" t="s">
        <v>169</v>
      </c>
      <c r="I130" s="7" t="s">
        <v>397</v>
      </c>
      <c r="J130" s="23">
        <v>44032</v>
      </c>
      <c r="K130" s="7" t="s">
        <v>163</v>
      </c>
      <c r="L130" s="23">
        <v>44161</v>
      </c>
      <c r="M130" s="23">
        <v>44182</v>
      </c>
      <c r="N130" s="7">
        <v>5.5</v>
      </c>
      <c r="O130" s="7" t="s">
        <v>52</v>
      </c>
      <c r="P130" s="7">
        <v>91451817</v>
      </c>
      <c r="Q130" s="7">
        <v>91451817</v>
      </c>
      <c r="R130" s="7">
        <v>91451817</v>
      </c>
      <c r="S130" s="7">
        <v>1813300</v>
      </c>
      <c r="T130" s="7">
        <v>1813300</v>
      </c>
      <c r="U130" s="7">
        <v>0</v>
      </c>
      <c r="V130" s="7">
        <v>0</v>
      </c>
      <c r="W130" s="7">
        <v>27490438</v>
      </c>
      <c r="X130" s="7">
        <v>27490438</v>
      </c>
    </row>
    <row r="131" spans="1:24" x14ac:dyDescent="0.25">
      <c r="A131" s="7" t="s">
        <v>37</v>
      </c>
      <c r="B131" s="7" t="s">
        <v>84</v>
      </c>
      <c r="C131" s="7" t="s">
        <v>401</v>
      </c>
      <c r="D131" s="7" t="s">
        <v>423</v>
      </c>
      <c r="E131" s="7" t="s">
        <v>328</v>
      </c>
      <c r="F131" s="7" t="s">
        <v>399</v>
      </c>
      <c r="G131" s="7" t="s">
        <v>400</v>
      </c>
      <c r="H131" s="7" t="s">
        <v>406</v>
      </c>
      <c r="I131" s="7" t="s">
        <v>397</v>
      </c>
      <c r="J131" s="7">
        <v>44344</v>
      </c>
      <c r="K131" s="7" t="s">
        <v>163</v>
      </c>
      <c r="L131" s="23">
        <v>44518</v>
      </c>
      <c r="M131" s="23">
        <v>44543</v>
      </c>
      <c r="N131" s="7">
        <v>6.9</v>
      </c>
      <c r="O131" s="7" t="s">
        <v>52</v>
      </c>
      <c r="P131" s="7">
        <v>70685959</v>
      </c>
      <c r="Q131" s="7">
        <v>70685959</v>
      </c>
      <c r="R131" s="7">
        <v>70685959</v>
      </c>
      <c r="S131" s="7">
        <v>0</v>
      </c>
      <c r="T131" s="7">
        <v>0</v>
      </c>
      <c r="U131" s="7">
        <v>0</v>
      </c>
      <c r="V131" s="7">
        <v>0</v>
      </c>
      <c r="W131" s="7">
        <v>16877331</v>
      </c>
      <c r="X131" s="7">
        <v>16877331</v>
      </c>
    </row>
    <row r="132" spans="1:24" x14ac:dyDescent="0.25">
      <c r="A132" s="7" t="s">
        <v>116</v>
      </c>
      <c r="B132" s="7" t="s">
        <v>13</v>
      </c>
      <c r="C132" s="7" t="s">
        <v>404</v>
      </c>
      <c r="D132" s="7" t="s">
        <v>420</v>
      </c>
      <c r="E132" s="7" t="s">
        <v>290</v>
      </c>
      <c r="F132" s="7" t="s">
        <v>399</v>
      </c>
      <c r="G132" s="7" t="s">
        <v>405</v>
      </c>
      <c r="H132" s="7" t="s">
        <v>406</v>
      </c>
      <c r="I132" s="7" t="s">
        <v>397</v>
      </c>
      <c r="J132" s="23">
        <v>44337</v>
      </c>
      <c r="K132" s="7" t="s">
        <v>163</v>
      </c>
      <c r="L132" s="23">
        <v>44518</v>
      </c>
      <c r="M132" s="23">
        <v>44543</v>
      </c>
      <c r="N132" s="7">
        <v>7.4</v>
      </c>
      <c r="O132" s="7" t="s">
        <v>160</v>
      </c>
      <c r="P132" s="7">
        <v>19591501</v>
      </c>
      <c r="Q132" s="7">
        <v>19591501</v>
      </c>
      <c r="R132" s="7">
        <v>19591501</v>
      </c>
      <c r="S132" s="7">
        <v>0</v>
      </c>
      <c r="T132" s="7">
        <v>0</v>
      </c>
      <c r="U132" s="7">
        <v>0</v>
      </c>
      <c r="V132" s="7">
        <v>0</v>
      </c>
      <c r="W132" s="7">
        <v>1576121</v>
      </c>
      <c r="X132" s="7">
        <v>1508121</v>
      </c>
    </row>
    <row r="133" spans="1:24" x14ac:dyDescent="0.25">
      <c r="A133" s="7" t="s">
        <v>117</v>
      </c>
      <c r="B133" s="7" t="s">
        <v>75</v>
      </c>
      <c r="C133" s="7" t="s">
        <v>404</v>
      </c>
      <c r="D133" s="7" t="s">
        <v>6</v>
      </c>
      <c r="E133" s="7" t="s">
        <v>242</v>
      </c>
      <c r="F133" s="7" t="s">
        <v>399</v>
      </c>
      <c r="G133" s="7" t="s">
        <v>409</v>
      </c>
      <c r="H133" s="7" t="s">
        <v>203</v>
      </c>
      <c r="I133" s="7" t="s">
        <v>397</v>
      </c>
      <c r="J133" s="23">
        <v>44091</v>
      </c>
      <c r="K133" s="7" t="s">
        <v>163</v>
      </c>
      <c r="L133" s="7">
        <v>44154</v>
      </c>
      <c r="M133" s="7">
        <v>44175</v>
      </c>
      <c r="N133" s="7">
        <v>3.3</v>
      </c>
      <c r="O133" s="7" t="s">
        <v>160</v>
      </c>
      <c r="P133" s="7">
        <v>2265213</v>
      </c>
      <c r="Q133" s="7">
        <v>2265213</v>
      </c>
      <c r="R133" s="7">
        <v>2265213</v>
      </c>
      <c r="S133" s="7">
        <v>0</v>
      </c>
      <c r="T133" s="7">
        <v>0</v>
      </c>
      <c r="U133" s="7">
        <v>0</v>
      </c>
      <c r="V133" s="7">
        <v>0</v>
      </c>
      <c r="W133" s="7">
        <v>1044974</v>
      </c>
      <c r="X133" s="7">
        <v>921200</v>
      </c>
    </row>
    <row r="134" spans="1:24" x14ac:dyDescent="0.25">
      <c r="A134" s="7" t="s">
        <v>118</v>
      </c>
      <c r="B134" s="7" t="s">
        <v>71</v>
      </c>
      <c r="C134" s="7" t="s">
        <v>404</v>
      </c>
      <c r="D134" s="7" t="s">
        <v>417</v>
      </c>
      <c r="E134" s="7" t="s">
        <v>275</v>
      </c>
      <c r="F134" s="7" t="s">
        <v>399</v>
      </c>
      <c r="G134" s="7" t="s">
        <v>405</v>
      </c>
      <c r="H134" s="7" t="s">
        <v>169</v>
      </c>
      <c r="I134" s="7" t="s">
        <v>397</v>
      </c>
      <c r="J134" s="23">
        <v>44032</v>
      </c>
      <c r="K134" s="7" t="s">
        <v>163</v>
      </c>
      <c r="L134" s="7">
        <v>44140</v>
      </c>
      <c r="M134" s="7">
        <v>44162</v>
      </c>
      <c r="N134" s="7">
        <v>4.9000000000000004</v>
      </c>
      <c r="O134" s="7" t="s">
        <v>52</v>
      </c>
      <c r="P134" s="7">
        <v>18061192</v>
      </c>
      <c r="Q134" s="7">
        <v>18061192</v>
      </c>
      <c r="R134" s="7">
        <v>18061192</v>
      </c>
      <c r="S134" s="7">
        <v>0</v>
      </c>
      <c r="T134" s="7">
        <v>0</v>
      </c>
      <c r="U134" s="7">
        <v>0</v>
      </c>
      <c r="V134" s="7">
        <v>0</v>
      </c>
      <c r="W134" s="7">
        <v>5605252</v>
      </c>
      <c r="X134" s="7">
        <v>5485913</v>
      </c>
    </row>
    <row r="135" spans="1:24" x14ac:dyDescent="0.25">
      <c r="A135" s="7" t="s">
        <v>119</v>
      </c>
      <c r="B135" s="7" t="s">
        <v>69</v>
      </c>
      <c r="C135" s="7" t="s">
        <v>404</v>
      </c>
      <c r="D135" s="7" t="s">
        <v>417</v>
      </c>
      <c r="E135" s="7" t="s">
        <v>276</v>
      </c>
      <c r="F135" s="7" t="s">
        <v>399</v>
      </c>
      <c r="G135" s="7" t="s">
        <v>405</v>
      </c>
      <c r="H135" s="7" t="s">
        <v>161</v>
      </c>
      <c r="I135" s="7" t="s">
        <v>397</v>
      </c>
      <c r="J135" s="23">
        <v>43930</v>
      </c>
      <c r="K135" s="7" t="s">
        <v>163</v>
      </c>
      <c r="L135" s="23">
        <v>44028</v>
      </c>
      <c r="M135" s="23">
        <v>44125</v>
      </c>
      <c r="N135" s="7">
        <v>6.9</v>
      </c>
      <c r="O135" s="7" t="s">
        <v>160</v>
      </c>
      <c r="P135" s="7">
        <v>13344330</v>
      </c>
      <c r="Q135" s="7">
        <v>13344330</v>
      </c>
      <c r="R135" s="7">
        <v>13344330</v>
      </c>
      <c r="S135" s="7">
        <v>0</v>
      </c>
      <c r="T135" s="7">
        <v>0</v>
      </c>
      <c r="U135" s="7">
        <v>0</v>
      </c>
      <c r="V135" s="7">
        <v>0</v>
      </c>
      <c r="W135" s="7">
        <v>6479135</v>
      </c>
      <c r="X135" s="7">
        <v>6479135</v>
      </c>
    </row>
    <row r="136" spans="1:24" x14ac:dyDescent="0.25">
      <c r="A136" s="7" t="s">
        <v>120</v>
      </c>
      <c r="B136" s="7" t="s">
        <v>71</v>
      </c>
      <c r="C136" s="7" t="s">
        <v>404</v>
      </c>
      <c r="D136" s="7" t="s">
        <v>6</v>
      </c>
      <c r="E136" s="7" t="s">
        <v>243</v>
      </c>
      <c r="F136" s="7" t="s">
        <v>399</v>
      </c>
      <c r="G136" s="7" t="s">
        <v>405</v>
      </c>
      <c r="H136" s="7" t="s">
        <v>458</v>
      </c>
      <c r="I136" s="7" t="s">
        <v>397</v>
      </c>
      <c r="J136" s="23">
        <v>44460</v>
      </c>
      <c r="K136" s="7" t="s">
        <v>163</v>
      </c>
      <c r="L136" s="23">
        <v>44537</v>
      </c>
      <c r="M136" s="23">
        <v>44550</v>
      </c>
      <c r="N136" s="7">
        <v>3.4</v>
      </c>
      <c r="O136" s="7" t="s">
        <v>52</v>
      </c>
      <c r="P136" s="7">
        <v>562123</v>
      </c>
      <c r="Q136" s="7">
        <v>562123</v>
      </c>
      <c r="R136" s="7">
        <v>562123</v>
      </c>
      <c r="S136" s="7">
        <v>0</v>
      </c>
      <c r="T136" s="7">
        <v>0</v>
      </c>
      <c r="U136" s="7">
        <v>0</v>
      </c>
      <c r="V136" s="7">
        <v>0</v>
      </c>
      <c r="W136" s="7">
        <v>1477910</v>
      </c>
      <c r="X136" s="7">
        <v>1347910</v>
      </c>
    </row>
    <row r="137" spans="1:24" x14ac:dyDescent="0.25">
      <c r="A137" s="7" t="s">
        <v>121</v>
      </c>
      <c r="B137" s="7" t="s">
        <v>73</v>
      </c>
      <c r="C137" s="7" t="s">
        <v>404</v>
      </c>
      <c r="D137" s="7" t="s">
        <v>417</v>
      </c>
      <c r="E137" s="7" t="s">
        <v>277</v>
      </c>
      <c r="F137" s="7" t="s">
        <v>399</v>
      </c>
      <c r="G137" s="7" t="s">
        <v>408</v>
      </c>
      <c r="H137" s="7" t="s">
        <v>165</v>
      </c>
      <c r="I137" s="7" t="s">
        <v>397</v>
      </c>
      <c r="J137" s="23">
        <v>44001</v>
      </c>
      <c r="K137" s="7" t="s">
        <v>163</v>
      </c>
      <c r="L137" s="23">
        <v>44140</v>
      </c>
      <c r="M137" s="23">
        <v>44162</v>
      </c>
      <c r="N137" s="7">
        <v>5.9</v>
      </c>
      <c r="O137" s="7" t="s">
        <v>52</v>
      </c>
      <c r="P137" s="7">
        <v>15937917</v>
      </c>
      <c r="Q137" s="7">
        <v>15937917</v>
      </c>
      <c r="R137" s="7">
        <v>15937917</v>
      </c>
      <c r="S137" s="7">
        <v>0</v>
      </c>
      <c r="T137" s="7">
        <v>0</v>
      </c>
      <c r="U137" s="7">
        <v>0</v>
      </c>
      <c r="V137" s="7">
        <v>0</v>
      </c>
      <c r="W137" s="7">
        <v>5132000</v>
      </c>
      <c r="X137" s="7">
        <v>5132000</v>
      </c>
    </row>
    <row r="138" spans="1:24" x14ac:dyDescent="0.25">
      <c r="A138" s="7" t="s">
        <v>38</v>
      </c>
      <c r="B138" s="7" t="s">
        <v>98</v>
      </c>
      <c r="C138" s="7" t="s">
        <v>401</v>
      </c>
      <c r="D138" s="7" t="s">
        <v>417</v>
      </c>
      <c r="E138" s="7" t="s">
        <v>182</v>
      </c>
      <c r="F138" s="7" t="s">
        <v>407</v>
      </c>
      <c r="G138" s="7" t="s">
        <v>400</v>
      </c>
      <c r="H138" s="7" t="s">
        <v>165</v>
      </c>
      <c r="I138" s="7" t="s">
        <v>397</v>
      </c>
      <c r="J138" s="23">
        <v>44003</v>
      </c>
      <c r="K138" s="7" t="s">
        <v>163</v>
      </c>
      <c r="L138" s="7">
        <v>44154</v>
      </c>
      <c r="M138" s="7">
        <v>44175</v>
      </c>
      <c r="N138" s="7">
        <v>6.3</v>
      </c>
      <c r="O138" s="7" t="s">
        <v>160</v>
      </c>
      <c r="P138" s="7">
        <v>551511971</v>
      </c>
      <c r="Q138" s="7">
        <v>551511971</v>
      </c>
      <c r="R138" s="7">
        <v>551511971</v>
      </c>
      <c r="S138" s="7">
        <v>22400000</v>
      </c>
      <c r="T138" s="7">
        <v>22400000</v>
      </c>
      <c r="U138" s="7">
        <v>0</v>
      </c>
      <c r="V138" s="7">
        <v>0</v>
      </c>
      <c r="W138" s="7">
        <v>162013433</v>
      </c>
      <c r="X138" s="7">
        <v>162013433</v>
      </c>
    </row>
    <row r="139" spans="1:24" x14ac:dyDescent="0.25">
      <c r="A139" s="7" t="s">
        <v>38</v>
      </c>
      <c r="B139" s="7" t="s">
        <v>98</v>
      </c>
      <c r="C139" s="7" t="s">
        <v>401</v>
      </c>
      <c r="D139" s="7" t="s">
        <v>423</v>
      </c>
      <c r="E139" s="7" t="s">
        <v>329</v>
      </c>
      <c r="F139" s="7" t="s">
        <v>399</v>
      </c>
      <c r="G139" s="7" t="s">
        <v>400</v>
      </c>
      <c r="H139" s="7" t="s">
        <v>165</v>
      </c>
      <c r="I139" s="7" t="s">
        <v>397</v>
      </c>
      <c r="J139" s="23">
        <v>44003</v>
      </c>
      <c r="K139" s="7" t="s">
        <v>163</v>
      </c>
      <c r="L139" s="23">
        <v>44133</v>
      </c>
      <c r="M139" s="23">
        <v>44162</v>
      </c>
      <c r="N139" s="7">
        <v>5.9</v>
      </c>
      <c r="O139" s="7" t="s">
        <v>160</v>
      </c>
      <c r="P139" s="7">
        <v>200001211</v>
      </c>
      <c r="Q139" s="7">
        <v>200001211</v>
      </c>
      <c r="R139" s="7">
        <v>200001211</v>
      </c>
      <c r="S139" s="7">
        <v>0</v>
      </c>
      <c r="T139" s="7">
        <v>0</v>
      </c>
      <c r="U139" s="7">
        <v>0</v>
      </c>
      <c r="V139" s="7">
        <v>0</v>
      </c>
      <c r="W139" s="7">
        <v>33041825</v>
      </c>
      <c r="X139" s="7">
        <v>21187219</v>
      </c>
    </row>
    <row r="140" spans="1:24" x14ac:dyDescent="0.25">
      <c r="A140" s="7" t="s">
        <v>465</v>
      </c>
      <c r="B140" s="7" t="s">
        <v>98</v>
      </c>
      <c r="C140" s="7" t="s">
        <v>404</v>
      </c>
      <c r="D140" s="7" t="s">
        <v>8</v>
      </c>
      <c r="E140" s="7" t="s">
        <v>466</v>
      </c>
      <c r="F140" s="7" t="s">
        <v>414</v>
      </c>
      <c r="G140" s="7" t="s">
        <v>410</v>
      </c>
      <c r="H140" s="7" t="s">
        <v>415</v>
      </c>
      <c r="I140" s="7" t="s">
        <v>397</v>
      </c>
      <c r="J140" s="23"/>
      <c r="K140" s="7" t="s">
        <v>163</v>
      </c>
      <c r="L140" s="23">
        <v>44651</v>
      </c>
      <c r="M140" s="23">
        <v>44601</v>
      </c>
      <c r="N140" s="7">
        <v>2.7</v>
      </c>
      <c r="O140" s="7" t="s">
        <v>160</v>
      </c>
      <c r="P140" s="7">
        <v>0</v>
      </c>
      <c r="Q140" s="7">
        <v>0</v>
      </c>
      <c r="R140" s="7">
        <v>0</v>
      </c>
      <c r="S140" s="7">
        <v>0</v>
      </c>
      <c r="T140" s="7">
        <v>0</v>
      </c>
      <c r="U140" s="7">
        <v>4000000</v>
      </c>
      <c r="V140" s="7">
        <v>4000000</v>
      </c>
      <c r="W140" s="7">
        <v>0</v>
      </c>
      <c r="X140" s="7">
        <v>0</v>
      </c>
    </row>
    <row r="141" spans="1:24" x14ac:dyDescent="0.25">
      <c r="A141" s="7" t="s">
        <v>431</v>
      </c>
      <c r="B141" s="7" t="s">
        <v>80</v>
      </c>
      <c r="C141" s="7" t="s">
        <v>404</v>
      </c>
      <c r="D141" s="7" t="s">
        <v>8</v>
      </c>
      <c r="E141" s="7" t="s">
        <v>368</v>
      </c>
      <c r="F141" s="7" t="s">
        <v>426</v>
      </c>
      <c r="G141" s="7" t="s">
        <v>400</v>
      </c>
      <c r="H141" s="7" t="s">
        <v>165</v>
      </c>
      <c r="I141" s="7" t="s">
        <v>397</v>
      </c>
      <c r="J141" s="23">
        <v>44001</v>
      </c>
      <c r="K141" s="7" t="s">
        <v>163</v>
      </c>
      <c r="L141" s="23">
        <v>44119</v>
      </c>
      <c r="M141" s="23">
        <v>44141</v>
      </c>
      <c r="N141" s="7">
        <v>5.2</v>
      </c>
      <c r="O141" s="7" t="s">
        <v>160</v>
      </c>
      <c r="P141" s="7">
        <v>0</v>
      </c>
      <c r="Q141" s="7">
        <v>0</v>
      </c>
      <c r="R141" s="7">
        <v>0</v>
      </c>
      <c r="S141" s="7">
        <v>0</v>
      </c>
      <c r="T141" s="7">
        <v>0</v>
      </c>
      <c r="U141" s="7">
        <v>4000000</v>
      </c>
      <c r="V141" s="7">
        <v>4000000</v>
      </c>
      <c r="W141" s="7">
        <v>1137985</v>
      </c>
      <c r="X141" s="7">
        <v>1137985</v>
      </c>
    </row>
    <row r="142" spans="1:24" x14ac:dyDescent="0.25">
      <c r="A142" s="7" t="s">
        <v>467</v>
      </c>
      <c r="B142" s="7" t="s">
        <v>80</v>
      </c>
      <c r="C142" s="7" t="s">
        <v>404</v>
      </c>
      <c r="D142" s="7" t="s">
        <v>6</v>
      </c>
      <c r="E142" s="7" t="s">
        <v>468</v>
      </c>
      <c r="F142" s="7" t="s">
        <v>414</v>
      </c>
      <c r="G142" s="7" t="s">
        <v>410</v>
      </c>
      <c r="H142" s="7" t="s">
        <v>415</v>
      </c>
      <c r="I142" s="7" t="s">
        <v>397</v>
      </c>
      <c r="J142" s="23">
        <v>44671</v>
      </c>
      <c r="K142" s="7" t="s">
        <v>163</v>
      </c>
      <c r="L142" s="23">
        <v>44771</v>
      </c>
      <c r="M142" s="23">
        <v>44785</v>
      </c>
      <c r="N142" s="7">
        <v>5.3</v>
      </c>
      <c r="O142" s="7" t="s">
        <v>160</v>
      </c>
      <c r="P142" s="7">
        <v>0</v>
      </c>
      <c r="Q142" s="7">
        <v>0</v>
      </c>
      <c r="R142" s="7">
        <v>6500000</v>
      </c>
      <c r="S142" s="7">
        <v>0</v>
      </c>
      <c r="T142" s="7">
        <v>0</v>
      </c>
      <c r="U142" s="7">
        <v>6500000</v>
      </c>
      <c r="V142" s="7">
        <v>6500000</v>
      </c>
      <c r="W142" s="7">
        <v>0</v>
      </c>
      <c r="X142" s="7">
        <v>0</v>
      </c>
    </row>
    <row r="143" spans="1:24" x14ac:dyDescent="0.25">
      <c r="A143" s="7" t="s">
        <v>122</v>
      </c>
      <c r="B143" s="7" t="s">
        <v>80</v>
      </c>
      <c r="C143" s="7" t="s">
        <v>404</v>
      </c>
      <c r="D143" s="7" t="s">
        <v>417</v>
      </c>
      <c r="E143" s="7" t="s">
        <v>278</v>
      </c>
      <c r="F143" s="7" t="s">
        <v>399</v>
      </c>
      <c r="G143" s="7" t="s">
        <v>405</v>
      </c>
      <c r="H143" s="7" t="s">
        <v>458</v>
      </c>
      <c r="I143" s="7" t="s">
        <v>397</v>
      </c>
      <c r="J143" s="7">
        <v>44460</v>
      </c>
      <c r="K143" s="7" t="s">
        <v>163</v>
      </c>
      <c r="L143" s="7"/>
      <c r="M143" s="7">
        <v>44735</v>
      </c>
      <c r="N143" s="7">
        <v>9.3000000000000007</v>
      </c>
      <c r="O143" s="7" t="s">
        <v>160</v>
      </c>
      <c r="P143" s="7">
        <v>3650000</v>
      </c>
      <c r="Q143" s="7">
        <v>3650000</v>
      </c>
      <c r="R143" s="7">
        <v>3650000</v>
      </c>
      <c r="S143" s="7">
        <v>0</v>
      </c>
      <c r="T143" s="7">
        <v>0</v>
      </c>
      <c r="U143" s="7">
        <v>0</v>
      </c>
      <c r="V143" s="7">
        <v>0</v>
      </c>
      <c r="W143" s="7">
        <v>1204000</v>
      </c>
      <c r="X143" s="7">
        <v>954000</v>
      </c>
    </row>
    <row r="144" spans="1:24" x14ac:dyDescent="0.25">
      <c r="A144" s="7" t="s">
        <v>123</v>
      </c>
      <c r="B144" s="7" t="s">
        <v>78</v>
      </c>
      <c r="C144" s="7" t="s">
        <v>401</v>
      </c>
      <c r="D144" s="7" t="s">
        <v>423</v>
      </c>
      <c r="E144" s="7" t="s">
        <v>330</v>
      </c>
      <c r="F144" s="7" t="s">
        <v>424</v>
      </c>
      <c r="G144" s="7" t="s">
        <v>400</v>
      </c>
      <c r="H144" s="7" t="s">
        <v>161</v>
      </c>
      <c r="I144" s="7" t="s">
        <v>397</v>
      </c>
      <c r="J144" s="23">
        <v>43937</v>
      </c>
      <c r="K144" s="7" t="s">
        <v>163</v>
      </c>
      <c r="L144" s="7">
        <v>44161</v>
      </c>
      <c r="M144" s="7">
        <v>44182</v>
      </c>
      <c r="N144" s="7">
        <v>8.8000000000000007</v>
      </c>
      <c r="O144" s="7" t="s">
        <v>160</v>
      </c>
      <c r="P144" s="7">
        <v>106545184</v>
      </c>
      <c r="Q144" s="7">
        <v>106545184</v>
      </c>
      <c r="R144" s="7">
        <v>106545184</v>
      </c>
      <c r="S144" s="7">
        <v>0</v>
      </c>
      <c r="T144" s="7">
        <v>0</v>
      </c>
      <c r="U144" s="7">
        <v>120000000</v>
      </c>
      <c r="V144" s="7">
        <v>120000000</v>
      </c>
      <c r="W144" s="7">
        <v>75078108</v>
      </c>
      <c r="X144" s="7">
        <v>41939539</v>
      </c>
    </row>
    <row r="145" spans="1:24" x14ac:dyDescent="0.25">
      <c r="A145" s="7" t="s">
        <v>461</v>
      </c>
      <c r="B145" s="7" t="s">
        <v>98</v>
      </c>
      <c r="C145" s="7" t="s">
        <v>404</v>
      </c>
      <c r="D145" s="7" t="s">
        <v>8</v>
      </c>
      <c r="E145" s="7" t="s">
        <v>462</v>
      </c>
      <c r="F145" s="7" t="s">
        <v>414</v>
      </c>
      <c r="G145" s="7" t="s">
        <v>410</v>
      </c>
      <c r="H145" s="7" t="s">
        <v>415</v>
      </c>
      <c r="I145" s="7" t="s">
        <v>397</v>
      </c>
      <c r="J145" s="23">
        <v>44484</v>
      </c>
      <c r="K145" s="7" t="s">
        <v>163</v>
      </c>
      <c r="L145" s="23">
        <v>44620</v>
      </c>
      <c r="M145" s="23">
        <v>44635</v>
      </c>
      <c r="N145" s="7">
        <v>6.4</v>
      </c>
      <c r="O145" s="7" t="s">
        <v>160</v>
      </c>
      <c r="P145" s="7">
        <v>0</v>
      </c>
      <c r="Q145" s="7">
        <v>0</v>
      </c>
      <c r="R145" s="7">
        <v>0</v>
      </c>
      <c r="S145" s="7">
        <v>0</v>
      </c>
      <c r="T145" s="7">
        <v>0</v>
      </c>
      <c r="U145" s="7">
        <v>5000000</v>
      </c>
      <c r="V145" s="7">
        <v>5000000</v>
      </c>
      <c r="W145" s="7">
        <v>0</v>
      </c>
      <c r="X145" s="7">
        <v>0</v>
      </c>
    </row>
    <row r="146" spans="1:24" x14ac:dyDescent="0.25">
      <c r="A146" s="7" t="s">
        <v>454</v>
      </c>
      <c r="B146" s="7" t="s">
        <v>71</v>
      </c>
      <c r="C146" s="7" t="s">
        <v>404</v>
      </c>
      <c r="D146" s="7" t="s">
        <v>6</v>
      </c>
      <c r="E146" s="7" t="s">
        <v>455</v>
      </c>
      <c r="F146" s="7" t="s">
        <v>426</v>
      </c>
      <c r="G146" s="7" t="s">
        <v>400</v>
      </c>
      <c r="H146" s="7" t="s">
        <v>406</v>
      </c>
      <c r="I146" s="7" t="s">
        <v>397</v>
      </c>
      <c r="J146" s="23">
        <v>44403</v>
      </c>
      <c r="K146" s="7" t="s">
        <v>163</v>
      </c>
      <c r="L146" s="23">
        <v>44518</v>
      </c>
      <c r="M146" s="23">
        <v>44543</v>
      </c>
      <c r="N146" s="7">
        <v>7.4</v>
      </c>
      <c r="O146" s="7" t="s">
        <v>160</v>
      </c>
      <c r="P146" s="7">
        <v>0</v>
      </c>
      <c r="Q146" s="7">
        <v>0</v>
      </c>
      <c r="R146" s="7">
        <v>0</v>
      </c>
      <c r="S146" s="7">
        <v>0</v>
      </c>
      <c r="T146" s="7">
        <v>0</v>
      </c>
      <c r="U146" s="7">
        <v>13000000</v>
      </c>
      <c r="V146" s="7">
        <v>13000000</v>
      </c>
      <c r="W146" s="7">
        <v>4568630</v>
      </c>
      <c r="X146" s="7">
        <v>4568630</v>
      </c>
    </row>
    <row r="147" spans="1:24" x14ac:dyDescent="0.25">
      <c r="A147" s="7" t="s">
        <v>469</v>
      </c>
      <c r="B147" s="7" t="s">
        <v>80</v>
      </c>
      <c r="C147" s="7" t="s">
        <v>404</v>
      </c>
      <c r="D147" s="7" t="s">
        <v>6</v>
      </c>
      <c r="E147" s="7" t="s">
        <v>470</v>
      </c>
      <c r="F147" s="7" t="s">
        <v>414</v>
      </c>
      <c r="G147" s="7" t="s">
        <v>410</v>
      </c>
      <c r="H147" s="7" t="s">
        <v>415</v>
      </c>
      <c r="I147" s="7" t="s">
        <v>397</v>
      </c>
      <c r="J147" s="23">
        <v>44671</v>
      </c>
      <c r="K147" s="7" t="s">
        <v>163</v>
      </c>
      <c r="L147" s="23">
        <v>44771</v>
      </c>
      <c r="M147" s="23">
        <v>44785</v>
      </c>
      <c r="N147" s="7">
        <v>5</v>
      </c>
      <c r="O147" s="7" t="s">
        <v>160</v>
      </c>
      <c r="P147" s="7">
        <v>0</v>
      </c>
      <c r="Q147" s="7">
        <v>0</v>
      </c>
      <c r="R147" s="7">
        <v>0</v>
      </c>
      <c r="S147" s="7">
        <v>0</v>
      </c>
      <c r="T147" s="7">
        <v>0</v>
      </c>
      <c r="U147" s="7">
        <v>10500000</v>
      </c>
      <c r="V147" s="7">
        <v>10500000</v>
      </c>
      <c r="W147" s="7">
        <v>0</v>
      </c>
      <c r="X147" s="7">
        <v>0</v>
      </c>
    </row>
    <row r="148" spans="1:24" x14ac:dyDescent="0.25">
      <c r="A148" s="7" t="s">
        <v>471</v>
      </c>
      <c r="B148" s="7" t="s">
        <v>69</v>
      </c>
      <c r="C148" s="7" t="s">
        <v>404</v>
      </c>
      <c r="D148" s="7" t="s">
        <v>6</v>
      </c>
      <c r="E148" s="7" t="s">
        <v>472</v>
      </c>
      <c r="F148" s="7" t="s">
        <v>426</v>
      </c>
      <c r="G148" s="7" t="s">
        <v>400</v>
      </c>
      <c r="H148" s="7" t="s">
        <v>458</v>
      </c>
      <c r="I148" s="7" t="s">
        <v>397</v>
      </c>
      <c r="J148" s="23">
        <v>44515</v>
      </c>
      <c r="K148" s="7" t="s">
        <v>163</v>
      </c>
      <c r="L148" s="23">
        <v>44651</v>
      </c>
      <c r="M148" s="23">
        <v>44679</v>
      </c>
      <c r="N148" s="7">
        <v>7.8</v>
      </c>
      <c r="O148" s="7" t="s">
        <v>160</v>
      </c>
      <c r="P148" s="7">
        <v>0</v>
      </c>
      <c r="Q148" s="7">
        <v>0</v>
      </c>
      <c r="R148" s="7">
        <v>0</v>
      </c>
      <c r="S148" s="7">
        <v>0</v>
      </c>
      <c r="T148" s="7">
        <v>0</v>
      </c>
      <c r="U148" s="7">
        <v>12500000</v>
      </c>
      <c r="V148" s="7">
        <v>12500000</v>
      </c>
      <c r="W148" s="7">
        <v>5498558</v>
      </c>
      <c r="X148" s="7">
        <v>3649048</v>
      </c>
    </row>
    <row r="149" spans="1:24" x14ac:dyDescent="0.25">
      <c r="A149" s="7" t="s">
        <v>473</v>
      </c>
      <c r="B149" s="7" t="s">
        <v>73</v>
      </c>
      <c r="C149" s="7" t="s">
        <v>404</v>
      </c>
      <c r="D149" s="7" t="s">
        <v>6</v>
      </c>
      <c r="E149" s="7" t="s">
        <v>244</v>
      </c>
      <c r="F149" s="7" t="s">
        <v>414</v>
      </c>
      <c r="G149" s="7" t="s">
        <v>410</v>
      </c>
      <c r="H149" s="7" t="s">
        <v>415</v>
      </c>
      <c r="I149" s="7" t="s">
        <v>397</v>
      </c>
      <c r="J149" s="23">
        <v>44344</v>
      </c>
      <c r="K149" s="7" t="s">
        <v>163</v>
      </c>
      <c r="L149" s="23">
        <v>44490</v>
      </c>
      <c r="M149" s="23">
        <v>44524</v>
      </c>
      <c r="N149" s="7">
        <v>6.8</v>
      </c>
      <c r="O149" s="7" t="s">
        <v>160</v>
      </c>
      <c r="P149" s="7">
        <v>0</v>
      </c>
      <c r="Q149" s="7">
        <v>0</v>
      </c>
      <c r="R149" s="7">
        <v>0</v>
      </c>
      <c r="S149" s="7">
        <v>0</v>
      </c>
      <c r="T149" s="7">
        <v>0</v>
      </c>
      <c r="U149" s="7">
        <v>7500000</v>
      </c>
      <c r="V149" s="7">
        <v>7500000</v>
      </c>
      <c r="W149" s="7">
        <v>0</v>
      </c>
      <c r="X149" s="7">
        <v>0</v>
      </c>
    </row>
    <row r="150" spans="1:24" x14ac:dyDescent="0.25">
      <c r="A150" s="7" t="s">
        <v>124</v>
      </c>
      <c r="B150" s="7" t="s">
        <v>73</v>
      </c>
      <c r="C150" s="7" t="s">
        <v>398</v>
      </c>
      <c r="D150" s="7" t="s">
        <v>420</v>
      </c>
      <c r="E150" s="7" t="s">
        <v>291</v>
      </c>
      <c r="F150" s="7" t="s">
        <v>399</v>
      </c>
      <c r="G150" s="7" t="s">
        <v>400</v>
      </c>
      <c r="H150" s="7" t="s">
        <v>406</v>
      </c>
      <c r="I150" s="7" t="s">
        <v>397</v>
      </c>
      <c r="J150" s="23">
        <v>44336</v>
      </c>
      <c r="K150" s="7" t="s">
        <v>163</v>
      </c>
      <c r="L150" s="23">
        <v>44490</v>
      </c>
      <c r="M150" s="23">
        <v>44480</v>
      </c>
      <c r="N150" s="7">
        <v>5.3</v>
      </c>
      <c r="O150" s="7" t="s">
        <v>160</v>
      </c>
      <c r="P150" s="7">
        <v>47590135</v>
      </c>
      <c r="Q150" s="7">
        <v>47590135</v>
      </c>
      <c r="R150" s="7">
        <v>47590135</v>
      </c>
      <c r="S150" s="7">
        <v>0</v>
      </c>
      <c r="T150" s="7">
        <v>0</v>
      </c>
      <c r="U150" s="7">
        <v>0</v>
      </c>
      <c r="V150" s="7">
        <v>0</v>
      </c>
      <c r="W150" s="7">
        <v>38253355</v>
      </c>
      <c r="X150" s="7">
        <v>38253355</v>
      </c>
    </row>
    <row r="151" spans="1:24" x14ac:dyDescent="0.25">
      <c r="A151" s="7" t="s">
        <v>425</v>
      </c>
      <c r="B151" s="7" t="s">
        <v>98</v>
      </c>
      <c r="C151" s="7" t="s">
        <v>404</v>
      </c>
      <c r="D151" s="7" t="s">
        <v>423</v>
      </c>
      <c r="E151" s="7" t="s">
        <v>331</v>
      </c>
      <c r="F151" s="7" t="s">
        <v>426</v>
      </c>
      <c r="G151" s="7" t="s">
        <v>400</v>
      </c>
      <c r="H151" s="7" t="s">
        <v>406</v>
      </c>
      <c r="I151" s="7" t="s">
        <v>397</v>
      </c>
      <c r="J151" s="23">
        <v>44337</v>
      </c>
      <c r="K151" s="7" t="s">
        <v>163</v>
      </c>
      <c r="L151" s="23">
        <v>44462</v>
      </c>
      <c r="M151" s="23">
        <v>44488</v>
      </c>
      <c r="N151" s="7">
        <v>5.6</v>
      </c>
      <c r="O151" s="7" t="s">
        <v>160</v>
      </c>
      <c r="P151" s="7">
        <v>0</v>
      </c>
      <c r="Q151" s="7">
        <v>0</v>
      </c>
      <c r="R151" s="7">
        <v>0</v>
      </c>
      <c r="S151" s="7">
        <v>0</v>
      </c>
      <c r="T151" s="7">
        <v>0</v>
      </c>
      <c r="U151" s="7">
        <v>14000000</v>
      </c>
      <c r="V151" s="7">
        <v>14000000</v>
      </c>
      <c r="W151" s="7">
        <v>4200000</v>
      </c>
      <c r="X151" s="7">
        <v>3706803</v>
      </c>
    </row>
    <row r="152" spans="1:24" x14ac:dyDescent="0.25">
      <c r="A152" s="7" t="s">
        <v>478</v>
      </c>
      <c r="B152" s="7" t="s">
        <v>98</v>
      </c>
      <c r="C152" s="7" t="s">
        <v>398</v>
      </c>
      <c r="D152" s="7" t="s">
        <v>423</v>
      </c>
      <c r="E152" s="7" t="s">
        <v>479</v>
      </c>
      <c r="F152" s="7" t="s">
        <v>414</v>
      </c>
      <c r="G152" s="7" t="s">
        <v>410</v>
      </c>
      <c r="H152" s="7" t="s">
        <v>415</v>
      </c>
      <c r="I152" s="7" t="s">
        <v>402</v>
      </c>
      <c r="J152" s="23"/>
      <c r="K152" s="7" t="s">
        <v>163</v>
      </c>
      <c r="L152" s="23"/>
      <c r="M152" s="23"/>
      <c r="N152" s="7"/>
      <c r="O152" s="7" t="s">
        <v>160</v>
      </c>
      <c r="P152" s="7">
        <v>0</v>
      </c>
      <c r="Q152" s="7">
        <v>0</v>
      </c>
      <c r="R152" s="7">
        <v>0</v>
      </c>
      <c r="S152" s="7">
        <v>0</v>
      </c>
      <c r="T152" s="7">
        <v>0</v>
      </c>
      <c r="U152" s="7">
        <v>6000000</v>
      </c>
      <c r="V152" s="7">
        <v>6000000</v>
      </c>
      <c r="W152" s="7">
        <v>0</v>
      </c>
      <c r="X152" s="7">
        <v>0</v>
      </c>
    </row>
    <row r="153" spans="1:24" x14ac:dyDescent="0.25">
      <c r="A153" s="7" t="s">
        <v>432</v>
      </c>
      <c r="B153" s="7" t="s">
        <v>98</v>
      </c>
      <c r="C153" s="7" t="s">
        <v>404</v>
      </c>
      <c r="D153" s="7" t="s">
        <v>8</v>
      </c>
      <c r="E153" s="7" t="s">
        <v>370</v>
      </c>
      <c r="F153" s="7" t="s">
        <v>426</v>
      </c>
      <c r="G153" s="7" t="s">
        <v>400</v>
      </c>
      <c r="H153" s="7" t="s">
        <v>203</v>
      </c>
      <c r="I153" s="7" t="s">
        <v>207</v>
      </c>
      <c r="J153" s="23">
        <v>44095</v>
      </c>
      <c r="K153" s="7" t="s">
        <v>207</v>
      </c>
      <c r="L153" s="23"/>
      <c r="M153" s="23"/>
      <c r="N153" s="7"/>
      <c r="O153" s="7" t="s">
        <v>160</v>
      </c>
      <c r="P153" s="7">
        <v>0</v>
      </c>
      <c r="Q153" s="7">
        <v>0</v>
      </c>
      <c r="R153" s="7">
        <v>0</v>
      </c>
      <c r="S153" s="7">
        <v>0</v>
      </c>
      <c r="T153" s="7">
        <v>0</v>
      </c>
      <c r="U153" s="7">
        <v>10500000</v>
      </c>
      <c r="V153" s="7">
        <v>0</v>
      </c>
      <c r="W153" s="7">
        <v>2968520</v>
      </c>
      <c r="X153" s="7">
        <v>0</v>
      </c>
    </row>
    <row r="154" spans="1:24" x14ac:dyDescent="0.25">
      <c r="A154" s="7" t="s">
        <v>432</v>
      </c>
      <c r="B154" s="7" t="s">
        <v>98</v>
      </c>
      <c r="C154" s="7" t="s">
        <v>404</v>
      </c>
      <c r="D154" s="7" t="s">
        <v>8</v>
      </c>
      <c r="E154" s="7" t="s">
        <v>369</v>
      </c>
      <c r="F154" s="7" t="s">
        <v>426</v>
      </c>
      <c r="G154" s="7" t="s">
        <v>400</v>
      </c>
      <c r="H154" s="7" t="s">
        <v>216</v>
      </c>
      <c r="I154" s="7" t="s">
        <v>397</v>
      </c>
      <c r="J154" s="23">
        <v>44257</v>
      </c>
      <c r="K154" s="7" t="s">
        <v>163</v>
      </c>
      <c r="L154" s="23">
        <v>44392</v>
      </c>
      <c r="M154" s="23">
        <v>44418</v>
      </c>
      <c r="N154" s="7">
        <v>11.2</v>
      </c>
      <c r="O154" s="7" t="s">
        <v>160</v>
      </c>
      <c r="P154" s="7">
        <v>0</v>
      </c>
      <c r="Q154" s="7">
        <v>0</v>
      </c>
      <c r="R154" s="7">
        <v>0</v>
      </c>
      <c r="S154" s="7">
        <v>0</v>
      </c>
      <c r="T154" s="7">
        <v>0</v>
      </c>
      <c r="U154" s="7">
        <v>10500000</v>
      </c>
      <c r="V154" s="7">
        <v>10500000</v>
      </c>
      <c r="W154" s="7">
        <v>2968520</v>
      </c>
      <c r="X154" s="7">
        <v>2968520</v>
      </c>
    </row>
    <row r="155" spans="1:24" x14ac:dyDescent="0.25">
      <c r="A155" s="7" t="s">
        <v>457</v>
      </c>
      <c r="B155" s="7" t="s">
        <v>78</v>
      </c>
      <c r="C155" s="7" t="s">
        <v>404</v>
      </c>
      <c r="D155" s="7" t="s">
        <v>8</v>
      </c>
      <c r="E155" s="7" t="s">
        <v>448</v>
      </c>
      <c r="F155" s="7" t="s">
        <v>426</v>
      </c>
      <c r="G155" s="7" t="s">
        <v>400</v>
      </c>
      <c r="H155" s="7" t="s">
        <v>406</v>
      </c>
      <c r="I155" s="7" t="s">
        <v>397</v>
      </c>
      <c r="J155" s="23">
        <v>44341</v>
      </c>
      <c r="K155" s="7" t="s">
        <v>163</v>
      </c>
      <c r="L155" s="23">
        <v>44518</v>
      </c>
      <c r="M155" s="23">
        <v>44543</v>
      </c>
      <c r="N155" s="7">
        <v>7.4</v>
      </c>
      <c r="O155" s="7" t="s">
        <v>160</v>
      </c>
      <c r="P155" s="7">
        <v>0</v>
      </c>
      <c r="Q155" s="7">
        <v>0</v>
      </c>
      <c r="R155" s="7">
        <v>0</v>
      </c>
      <c r="S155" s="7">
        <v>0</v>
      </c>
      <c r="T155" s="7">
        <v>0</v>
      </c>
      <c r="U155" s="7">
        <v>7500000</v>
      </c>
      <c r="V155" s="7">
        <v>7500000</v>
      </c>
      <c r="W155" s="7">
        <v>5235259</v>
      </c>
      <c r="X155" s="7">
        <v>5235259</v>
      </c>
    </row>
    <row r="156" spans="1:24" x14ac:dyDescent="0.25">
      <c r="A156" s="7" t="s">
        <v>433</v>
      </c>
      <c r="B156" s="7" t="s">
        <v>69</v>
      </c>
      <c r="C156" s="7" t="s">
        <v>404</v>
      </c>
      <c r="D156" s="7" t="s">
        <v>8</v>
      </c>
      <c r="E156" s="7" t="s">
        <v>434</v>
      </c>
      <c r="F156" s="7" t="s">
        <v>414</v>
      </c>
      <c r="G156" s="7" t="s">
        <v>410</v>
      </c>
      <c r="H156" s="7" t="s">
        <v>415</v>
      </c>
      <c r="I156" s="7" t="s">
        <v>397</v>
      </c>
      <c r="J156" s="23">
        <v>44385</v>
      </c>
      <c r="K156" s="7" t="s">
        <v>163</v>
      </c>
      <c r="L156" s="23">
        <v>44518</v>
      </c>
      <c r="M156" s="23">
        <v>44543</v>
      </c>
      <c r="N156" s="7">
        <v>6.4</v>
      </c>
      <c r="O156" s="7" t="s">
        <v>160</v>
      </c>
      <c r="P156" s="7">
        <v>0</v>
      </c>
      <c r="Q156" s="7">
        <v>0</v>
      </c>
      <c r="R156" s="7">
        <v>0</v>
      </c>
      <c r="S156" s="7">
        <v>0</v>
      </c>
      <c r="T156" s="7">
        <v>0</v>
      </c>
      <c r="U156" s="7">
        <v>4000000</v>
      </c>
      <c r="V156" s="7">
        <v>4000000</v>
      </c>
      <c r="W156" s="7">
        <v>0</v>
      </c>
      <c r="X156" s="7">
        <v>0</v>
      </c>
    </row>
    <row r="157" spans="1:24" x14ac:dyDescent="0.25">
      <c r="A157" s="7" t="s">
        <v>435</v>
      </c>
      <c r="B157" s="7" t="s">
        <v>81</v>
      </c>
      <c r="C157" s="7" t="s">
        <v>404</v>
      </c>
      <c r="D157" s="7" t="s">
        <v>8</v>
      </c>
      <c r="E157" s="7" t="s">
        <v>371</v>
      </c>
      <c r="F157" s="7" t="s">
        <v>414</v>
      </c>
      <c r="G157" s="7" t="s">
        <v>410</v>
      </c>
      <c r="H157" s="7" t="s">
        <v>415</v>
      </c>
      <c r="I157" s="7" t="s">
        <v>397</v>
      </c>
      <c r="J157" s="23">
        <v>44362</v>
      </c>
      <c r="K157" s="7" t="s">
        <v>163</v>
      </c>
      <c r="L157" s="23">
        <v>44537</v>
      </c>
      <c r="M157" s="23">
        <v>44550</v>
      </c>
      <c r="N157" s="7">
        <v>8</v>
      </c>
      <c r="O157" s="7" t="s">
        <v>52</v>
      </c>
      <c r="P157" s="7">
        <v>0</v>
      </c>
      <c r="Q157" s="7">
        <v>0</v>
      </c>
      <c r="R157" s="7">
        <v>0</v>
      </c>
      <c r="S157" s="7">
        <v>0</v>
      </c>
      <c r="T157" s="7">
        <v>0</v>
      </c>
      <c r="U157" s="7">
        <v>4533250</v>
      </c>
      <c r="V157" s="7">
        <v>4533250</v>
      </c>
      <c r="W157" s="7">
        <v>0</v>
      </c>
      <c r="X157" s="7">
        <v>0</v>
      </c>
    </row>
    <row r="158" spans="1:24" x14ac:dyDescent="0.25">
      <c r="A158" s="7" t="s">
        <v>125</v>
      </c>
      <c r="B158" s="7" t="s">
        <v>69</v>
      </c>
      <c r="C158" s="7" t="s">
        <v>404</v>
      </c>
      <c r="D158" s="7" t="s">
        <v>417</v>
      </c>
      <c r="E158" s="7" t="s">
        <v>279</v>
      </c>
      <c r="F158" s="7" t="s">
        <v>399</v>
      </c>
      <c r="G158" s="7" t="s">
        <v>405</v>
      </c>
      <c r="H158" s="7" t="s">
        <v>203</v>
      </c>
      <c r="I158" s="7" t="s">
        <v>397</v>
      </c>
      <c r="J158" s="23">
        <v>44092</v>
      </c>
      <c r="K158" s="7" t="s">
        <v>163</v>
      </c>
      <c r="L158" s="23">
        <v>44175</v>
      </c>
      <c r="M158" s="23">
        <v>44187</v>
      </c>
      <c r="N158" s="7">
        <v>3.7</v>
      </c>
      <c r="O158" s="7" t="s">
        <v>160</v>
      </c>
      <c r="P158" s="7">
        <v>10286474</v>
      </c>
      <c r="Q158" s="7">
        <v>10286474</v>
      </c>
      <c r="R158" s="7">
        <v>10286474</v>
      </c>
      <c r="S158" s="7">
        <v>0</v>
      </c>
      <c r="T158" s="7">
        <v>0</v>
      </c>
      <c r="U158" s="7">
        <v>0</v>
      </c>
      <c r="V158" s="7">
        <v>0</v>
      </c>
      <c r="W158" s="7">
        <v>7120457</v>
      </c>
      <c r="X158" s="7">
        <v>6990458</v>
      </c>
    </row>
    <row r="159" spans="1:24" x14ac:dyDescent="0.25">
      <c r="A159" s="7" t="s">
        <v>125</v>
      </c>
      <c r="B159" s="7" t="s">
        <v>69</v>
      </c>
      <c r="C159" s="7" t="s">
        <v>404</v>
      </c>
      <c r="D159" s="7" t="s">
        <v>423</v>
      </c>
      <c r="E159" s="7" t="s">
        <v>332</v>
      </c>
      <c r="F159" s="7" t="s">
        <v>399</v>
      </c>
      <c r="G159" s="7" t="s">
        <v>405</v>
      </c>
      <c r="H159" s="7" t="s">
        <v>169</v>
      </c>
      <c r="I159" s="7" t="s">
        <v>397</v>
      </c>
      <c r="J159" s="23">
        <v>44032</v>
      </c>
      <c r="K159" s="7" t="s">
        <v>163</v>
      </c>
      <c r="L159" s="23">
        <v>44140</v>
      </c>
      <c r="M159" s="23">
        <v>44162</v>
      </c>
      <c r="N159" s="7">
        <v>4.9000000000000004</v>
      </c>
      <c r="O159" s="7" t="s">
        <v>160</v>
      </c>
      <c r="P159" s="7">
        <v>2968368</v>
      </c>
      <c r="Q159" s="7">
        <v>2968368</v>
      </c>
      <c r="R159" s="7">
        <v>2968368</v>
      </c>
      <c r="S159" s="7">
        <v>0</v>
      </c>
      <c r="T159" s="7">
        <v>0</v>
      </c>
      <c r="U159" s="7">
        <v>0</v>
      </c>
      <c r="V159" s="7">
        <v>0</v>
      </c>
      <c r="W159" s="7">
        <v>3176418</v>
      </c>
      <c r="X159" s="7">
        <v>3176418</v>
      </c>
    </row>
    <row r="160" spans="1:24" x14ac:dyDescent="0.25">
      <c r="A160" s="7" t="s">
        <v>18</v>
      </c>
      <c r="B160" s="7" t="s">
        <v>78</v>
      </c>
      <c r="C160" s="7" t="s">
        <v>401</v>
      </c>
      <c r="D160" s="7" t="s">
        <v>417</v>
      </c>
      <c r="E160" s="7" t="s">
        <v>183</v>
      </c>
      <c r="F160" s="7" t="s">
        <v>407</v>
      </c>
      <c r="G160" s="7" t="s">
        <v>408</v>
      </c>
      <c r="H160" s="7" t="s">
        <v>161</v>
      </c>
      <c r="I160" s="7" t="s">
        <v>397</v>
      </c>
      <c r="J160" s="23">
        <v>43937</v>
      </c>
      <c r="K160" s="7" t="s">
        <v>163</v>
      </c>
      <c r="L160" s="23">
        <v>44154</v>
      </c>
      <c r="M160" s="23">
        <v>44175</v>
      </c>
      <c r="N160" s="7">
        <v>8.5</v>
      </c>
      <c r="O160" s="7" t="s">
        <v>160</v>
      </c>
      <c r="P160" s="7">
        <v>215534816</v>
      </c>
      <c r="Q160" s="7">
        <v>215534816</v>
      </c>
      <c r="R160" s="7">
        <v>215534816</v>
      </c>
      <c r="S160" s="7">
        <v>12300000</v>
      </c>
      <c r="T160" s="7">
        <v>12300000</v>
      </c>
      <c r="U160" s="7">
        <v>0</v>
      </c>
      <c r="V160" s="7">
        <v>0</v>
      </c>
      <c r="W160" s="7">
        <v>78342833</v>
      </c>
      <c r="X160" s="7">
        <v>77899633</v>
      </c>
    </row>
    <row r="161" spans="1:24" x14ac:dyDescent="0.25">
      <c r="A161" s="7" t="s">
        <v>19</v>
      </c>
      <c r="B161" s="7" t="s">
        <v>75</v>
      </c>
      <c r="C161" s="7" t="s">
        <v>398</v>
      </c>
      <c r="D161" s="7" t="s">
        <v>420</v>
      </c>
      <c r="E161" s="7" t="s">
        <v>184</v>
      </c>
      <c r="F161" s="7" t="s">
        <v>407</v>
      </c>
      <c r="G161" s="7" t="s">
        <v>408</v>
      </c>
      <c r="H161" s="7" t="s">
        <v>161</v>
      </c>
      <c r="I161" s="7" t="s">
        <v>397</v>
      </c>
      <c r="J161" s="7">
        <v>43936</v>
      </c>
      <c r="K161" s="7" t="s">
        <v>163</v>
      </c>
      <c r="L161" s="7">
        <v>44091</v>
      </c>
      <c r="M161" s="7">
        <v>44125</v>
      </c>
      <c r="N161" s="7">
        <v>6.9</v>
      </c>
      <c r="O161" s="7" t="s">
        <v>160</v>
      </c>
      <c r="P161" s="7">
        <v>37402489</v>
      </c>
      <c r="Q161" s="7">
        <v>37402489</v>
      </c>
      <c r="R161" s="7">
        <v>37402489</v>
      </c>
      <c r="S161" s="7">
        <v>1800000</v>
      </c>
      <c r="T161" s="7">
        <v>1800000</v>
      </c>
      <c r="U161" s="7">
        <v>0</v>
      </c>
      <c r="V161" s="7">
        <v>0</v>
      </c>
      <c r="W161" s="7">
        <v>17928767</v>
      </c>
      <c r="X161" s="7">
        <v>17928767</v>
      </c>
    </row>
    <row r="162" spans="1:24" x14ac:dyDescent="0.25">
      <c r="A162" s="7" t="s">
        <v>39</v>
      </c>
      <c r="B162" s="7" t="s">
        <v>69</v>
      </c>
      <c r="C162" s="7" t="s">
        <v>398</v>
      </c>
      <c r="D162" s="7" t="s">
        <v>6</v>
      </c>
      <c r="E162" s="7" t="s">
        <v>219</v>
      </c>
      <c r="F162" s="7" t="s">
        <v>407</v>
      </c>
      <c r="G162" s="7" t="s">
        <v>400</v>
      </c>
      <c r="H162" s="7" t="s">
        <v>203</v>
      </c>
      <c r="I162" s="7" t="s">
        <v>397</v>
      </c>
      <c r="J162" s="23">
        <v>44096</v>
      </c>
      <c r="K162" s="7" t="s">
        <v>163</v>
      </c>
      <c r="L162" s="23">
        <v>44238</v>
      </c>
      <c r="M162" s="23">
        <v>44260</v>
      </c>
      <c r="N162" s="7">
        <v>6</v>
      </c>
      <c r="O162" s="7" t="s">
        <v>160</v>
      </c>
      <c r="P162" s="7">
        <v>26926654</v>
      </c>
      <c r="Q162" s="7">
        <v>26926654</v>
      </c>
      <c r="R162" s="7">
        <v>26926654</v>
      </c>
      <c r="S162" s="7">
        <v>1100000</v>
      </c>
      <c r="T162" s="7">
        <v>1100000</v>
      </c>
      <c r="U162" s="7">
        <v>0</v>
      </c>
      <c r="V162" s="7">
        <v>0</v>
      </c>
      <c r="W162" s="7">
        <v>17140000</v>
      </c>
      <c r="X162" s="7">
        <v>17140000</v>
      </c>
    </row>
    <row r="163" spans="1:24" x14ac:dyDescent="0.25">
      <c r="A163" s="7" t="s">
        <v>39</v>
      </c>
      <c r="B163" s="7" t="s">
        <v>69</v>
      </c>
      <c r="C163" s="7" t="s">
        <v>398</v>
      </c>
      <c r="D163" s="7" t="s">
        <v>423</v>
      </c>
      <c r="E163" s="7" t="s">
        <v>333</v>
      </c>
      <c r="F163" s="7" t="s">
        <v>399</v>
      </c>
      <c r="G163" s="7" t="s">
        <v>400</v>
      </c>
      <c r="H163" s="7" t="s">
        <v>203</v>
      </c>
      <c r="I163" s="7" t="s">
        <v>397</v>
      </c>
      <c r="J163" s="7">
        <v>44096</v>
      </c>
      <c r="K163" s="7" t="s">
        <v>163</v>
      </c>
      <c r="L163" s="7">
        <v>44238</v>
      </c>
      <c r="M163" s="7">
        <v>44260</v>
      </c>
      <c r="N163" s="7">
        <v>6</v>
      </c>
      <c r="O163" s="7" t="s">
        <v>160</v>
      </c>
      <c r="P163" s="7">
        <v>4156410</v>
      </c>
      <c r="Q163" s="7">
        <v>4156410</v>
      </c>
      <c r="R163" s="7">
        <v>4156410</v>
      </c>
      <c r="S163" s="7">
        <v>0</v>
      </c>
      <c r="T163" s="7">
        <v>0</v>
      </c>
      <c r="U163" s="7">
        <v>0</v>
      </c>
      <c r="V163" s="7">
        <v>0</v>
      </c>
      <c r="W163" s="7">
        <v>1822000</v>
      </c>
      <c r="X163" s="7">
        <v>1822000</v>
      </c>
    </row>
    <row r="164" spans="1:24" x14ac:dyDescent="0.25">
      <c r="A164" s="7" t="s">
        <v>39</v>
      </c>
      <c r="B164" s="7" t="s">
        <v>69</v>
      </c>
      <c r="C164" s="7" t="s">
        <v>398</v>
      </c>
      <c r="D164" s="7" t="s">
        <v>8</v>
      </c>
      <c r="E164" s="7" t="s">
        <v>372</v>
      </c>
      <c r="F164" s="7" t="s">
        <v>399</v>
      </c>
      <c r="G164" s="7" t="s">
        <v>400</v>
      </c>
      <c r="H164" s="7" t="s">
        <v>203</v>
      </c>
      <c r="I164" s="7" t="s">
        <v>397</v>
      </c>
      <c r="J164" s="23">
        <v>44096</v>
      </c>
      <c r="K164" s="7" t="s">
        <v>163</v>
      </c>
      <c r="L164" s="23">
        <v>44238</v>
      </c>
      <c r="M164" s="23">
        <v>44260</v>
      </c>
      <c r="N164" s="7">
        <v>6</v>
      </c>
      <c r="O164" s="7" t="s">
        <v>160</v>
      </c>
      <c r="P164" s="7">
        <v>20556048</v>
      </c>
      <c r="Q164" s="7">
        <v>20556048</v>
      </c>
      <c r="R164" s="7">
        <v>20556048</v>
      </c>
      <c r="S164" s="7">
        <v>0</v>
      </c>
      <c r="T164" s="7">
        <v>0</v>
      </c>
      <c r="U164" s="7">
        <v>0</v>
      </c>
      <c r="V164" s="7">
        <v>0</v>
      </c>
      <c r="W164" s="7">
        <v>14771243</v>
      </c>
      <c r="X164" s="7">
        <v>14771243</v>
      </c>
    </row>
    <row r="165" spans="1:24" x14ac:dyDescent="0.25">
      <c r="A165" s="7" t="s">
        <v>126</v>
      </c>
      <c r="B165" s="7" t="s">
        <v>80</v>
      </c>
      <c r="C165" s="7" t="s">
        <v>404</v>
      </c>
      <c r="D165" s="7" t="s">
        <v>417</v>
      </c>
      <c r="E165" s="7" t="s">
        <v>280</v>
      </c>
      <c r="F165" s="7" t="s">
        <v>399</v>
      </c>
      <c r="G165" s="7" t="s">
        <v>405</v>
      </c>
      <c r="H165" s="7" t="s">
        <v>216</v>
      </c>
      <c r="I165" s="7" t="s">
        <v>397</v>
      </c>
      <c r="J165" s="7">
        <v>44253</v>
      </c>
      <c r="K165" s="7" t="s">
        <v>163</v>
      </c>
      <c r="L165" s="7">
        <v>44490</v>
      </c>
      <c r="M165" s="7">
        <v>44524</v>
      </c>
      <c r="N165" s="7">
        <v>9.4</v>
      </c>
      <c r="O165" s="7" t="s">
        <v>160</v>
      </c>
      <c r="P165" s="7">
        <v>15554566</v>
      </c>
      <c r="Q165" s="7">
        <v>12218335</v>
      </c>
      <c r="R165" s="7">
        <v>12218335</v>
      </c>
      <c r="S165" s="7">
        <v>0</v>
      </c>
      <c r="T165" s="7">
        <v>0</v>
      </c>
      <c r="U165" s="7">
        <v>0</v>
      </c>
      <c r="V165" s="7">
        <v>0</v>
      </c>
      <c r="W165" s="7">
        <v>751833</v>
      </c>
      <c r="X165" s="7">
        <v>751833</v>
      </c>
    </row>
    <row r="166" spans="1:24" x14ac:dyDescent="0.25">
      <c r="A166" s="7" t="s">
        <v>126</v>
      </c>
      <c r="B166" s="7" t="s">
        <v>80</v>
      </c>
      <c r="C166" s="7" t="s">
        <v>404</v>
      </c>
      <c r="D166" s="7" t="s">
        <v>423</v>
      </c>
      <c r="E166" s="7" t="s">
        <v>334</v>
      </c>
      <c r="F166" s="7" t="s">
        <v>399</v>
      </c>
      <c r="G166" s="7" t="s">
        <v>405</v>
      </c>
      <c r="H166" s="7" t="s">
        <v>406</v>
      </c>
      <c r="I166" s="7" t="s">
        <v>397</v>
      </c>
      <c r="J166" s="23">
        <v>44337</v>
      </c>
      <c r="K166" s="7" t="s">
        <v>163</v>
      </c>
      <c r="L166" s="23">
        <v>44490</v>
      </c>
      <c r="M166" s="23">
        <v>44524</v>
      </c>
      <c r="N166" s="7">
        <v>6.7</v>
      </c>
      <c r="O166" s="7" t="s">
        <v>160</v>
      </c>
      <c r="P166" s="7">
        <v>6426652</v>
      </c>
      <c r="Q166" s="7">
        <v>6426652</v>
      </c>
      <c r="R166" s="7">
        <v>6426652</v>
      </c>
      <c r="S166" s="7">
        <v>0</v>
      </c>
      <c r="T166" s="7">
        <v>0</v>
      </c>
      <c r="U166" s="7">
        <v>0</v>
      </c>
      <c r="V166" s="7">
        <v>0</v>
      </c>
      <c r="W166" s="7">
        <v>873971</v>
      </c>
      <c r="X166" s="7">
        <v>873972</v>
      </c>
    </row>
    <row r="167" spans="1:24" x14ac:dyDescent="0.25">
      <c r="A167" s="7" t="s">
        <v>40</v>
      </c>
      <c r="B167" s="7" t="s">
        <v>13</v>
      </c>
      <c r="C167" s="7" t="s">
        <v>398</v>
      </c>
      <c r="D167" s="7" t="s">
        <v>419</v>
      </c>
      <c r="E167" s="7" t="s">
        <v>288</v>
      </c>
      <c r="F167" s="7" t="s">
        <v>399</v>
      </c>
      <c r="G167" s="7" t="s">
        <v>400</v>
      </c>
      <c r="H167" s="7" t="s">
        <v>165</v>
      </c>
      <c r="I167" s="7" t="s">
        <v>397</v>
      </c>
      <c r="J167" s="23">
        <v>44001</v>
      </c>
      <c r="K167" s="7" t="s">
        <v>163</v>
      </c>
      <c r="L167" s="23">
        <v>44140</v>
      </c>
      <c r="M167" s="23">
        <v>44162</v>
      </c>
      <c r="N167" s="7">
        <v>5.9</v>
      </c>
      <c r="O167" s="7" t="s">
        <v>52</v>
      </c>
      <c r="P167" s="7">
        <v>24227951</v>
      </c>
      <c r="Q167" s="7">
        <v>24227951</v>
      </c>
      <c r="R167" s="7">
        <v>24227951</v>
      </c>
      <c r="S167" s="7">
        <v>0</v>
      </c>
      <c r="T167" s="7">
        <v>0</v>
      </c>
      <c r="U167" s="7">
        <v>0</v>
      </c>
      <c r="V167" s="7">
        <v>0</v>
      </c>
      <c r="W167" s="7">
        <v>11182440</v>
      </c>
      <c r="X167" s="7">
        <v>11182440</v>
      </c>
    </row>
    <row r="168" spans="1:24" x14ac:dyDescent="0.25">
      <c r="A168" s="7" t="s">
        <v>40</v>
      </c>
      <c r="B168" s="7" t="s">
        <v>13</v>
      </c>
      <c r="C168" s="7" t="s">
        <v>398</v>
      </c>
      <c r="D168" s="7" t="s">
        <v>423</v>
      </c>
      <c r="E168" s="7" t="s">
        <v>335</v>
      </c>
      <c r="F168" s="7" t="s">
        <v>399</v>
      </c>
      <c r="G168" s="7" t="s">
        <v>400</v>
      </c>
      <c r="H168" s="7" t="s">
        <v>169</v>
      </c>
      <c r="I168" s="7" t="s">
        <v>397</v>
      </c>
      <c r="J168" s="23">
        <v>44030</v>
      </c>
      <c r="K168" s="7" t="s">
        <v>163</v>
      </c>
      <c r="L168" s="7">
        <v>44140</v>
      </c>
      <c r="M168" s="7">
        <v>44162</v>
      </c>
      <c r="N168" s="7">
        <v>4.9000000000000004</v>
      </c>
      <c r="O168" s="7" t="s">
        <v>52</v>
      </c>
      <c r="P168" s="7">
        <v>88416382</v>
      </c>
      <c r="Q168" s="7">
        <v>88416382</v>
      </c>
      <c r="R168" s="7">
        <v>88416382</v>
      </c>
      <c r="S168" s="7">
        <v>0</v>
      </c>
      <c r="T168" s="7">
        <v>0</v>
      </c>
      <c r="U168" s="7">
        <v>0</v>
      </c>
      <c r="V168" s="7">
        <v>0</v>
      </c>
      <c r="W168" s="7">
        <v>18833827</v>
      </c>
      <c r="X168" s="7">
        <v>18833828</v>
      </c>
    </row>
    <row r="169" spans="1:24" x14ac:dyDescent="0.25">
      <c r="A169" s="7" t="s">
        <v>40</v>
      </c>
      <c r="B169" s="7" t="s">
        <v>13</v>
      </c>
      <c r="C169" s="7" t="s">
        <v>398</v>
      </c>
      <c r="D169" s="7" t="s">
        <v>8</v>
      </c>
      <c r="E169" s="7" t="s">
        <v>373</v>
      </c>
      <c r="F169" s="7" t="s">
        <v>407</v>
      </c>
      <c r="G169" s="7" t="s">
        <v>410</v>
      </c>
      <c r="H169" s="7" t="s">
        <v>406</v>
      </c>
      <c r="I169" s="7" t="s">
        <v>397</v>
      </c>
      <c r="J169" s="23">
        <v>44336</v>
      </c>
      <c r="K169" s="7" t="s">
        <v>163</v>
      </c>
      <c r="L169" s="23">
        <v>44490</v>
      </c>
      <c r="M169" s="23">
        <v>44524</v>
      </c>
      <c r="N169" s="7">
        <v>6.8</v>
      </c>
      <c r="O169" s="7" t="s">
        <v>52</v>
      </c>
      <c r="P169" s="7">
        <v>11527902</v>
      </c>
      <c r="Q169" s="7">
        <v>11527902</v>
      </c>
      <c r="R169" s="7">
        <v>11527902</v>
      </c>
      <c r="S169" s="7">
        <v>1813300</v>
      </c>
      <c r="T169" s="7">
        <v>1813300</v>
      </c>
      <c r="U169" s="7">
        <v>0</v>
      </c>
      <c r="V169" s="7">
        <v>0</v>
      </c>
      <c r="W169" s="7">
        <v>5147868</v>
      </c>
      <c r="X169" s="7">
        <v>4930689</v>
      </c>
    </row>
    <row r="170" spans="1:24" x14ac:dyDescent="0.25">
      <c r="A170" s="7" t="s">
        <v>20</v>
      </c>
      <c r="B170" s="7" t="s">
        <v>84</v>
      </c>
      <c r="C170" s="7" t="s">
        <v>401</v>
      </c>
      <c r="D170" s="7" t="s">
        <v>6</v>
      </c>
      <c r="E170" s="7" t="s">
        <v>245</v>
      </c>
      <c r="F170" s="7" t="s">
        <v>411</v>
      </c>
      <c r="G170" s="7" t="s">
        <v>410</v>
      </c>
      <c r="H170" s="7" t="s">
        <v>412</v>
      </c>
      <c r="I170" s="7" t="s">
        <v>402</v>
      </c>
      <c r="J170" s="23"/>
      <c r="K170" s="7" t="s">
        <v>163</v>
      </c>
      <c r="L170" s="23"/>
      <c r="M170" s="23"/>
      <c r="N170" s="7"/>
      <c r="O170" s="7" t="s">
        <v>160</v>
      </c>
      <c r="P170" s="7">
        <v>0</v>
      </c>
      <c r="Q170" s="7">
        <v>0</v>
      </c>
      <c r="R170" s="7">
        <v>0</v>
      </c>
      <c r="S170" s="7">
        <v>0</v>
      </c>
      <c r="T170" s="7">
        <v>0</v>
      </c>
      <c r="U170" s="7">
        <v>0</v>
      </c>
      <c r="V170" s="7">
        <v>0</v>
      </c>
      <c r="W170" s="7">
        <v>69863112</v>
      </c>
      <c r="X170" s="7">
        <v>69863112</v>
      </c>
    </row>
    <row r="171" spans="1:24" x14ac:dyDescent="0.25">
      <c r="A171" s="7" t="s">
        <v>20</v>
      </c>
      <c r="B171" s="7" t="s">
        <v>84</v>
      </c>
      <c r="C171" s="7" t="s">
        <v>401</v>
      </c>
      <c r="D171" s="7" t="s">
        <v>417</v>
      </c>
      <c r="E171" s="7" t="s">
        <v>185</v>
      </c>
      <c r="F171" s="7" t="s">
        <v>407</v>
      </c>
      <c r="G171" s="7" t="s">
        <v>410</v>
      </c>
      <c r="H171" s="7" t="s">
        <v>161</v>
      </c>
      <c r="I171" s="7" t="s">
        <v>397</v>
      </c>
      <c r="J171" s="23">
        <v>43944</v>
      </c>
      <c r="K171" s="7" t="s">
        <v>163</v>
      </c>
      <c r="L171" s="23">
        <v>44133</v>
      </c>
      <c r="M171" s="23">
        <v>44162</v>
      </c>
      <c r="N171" s="7">
        <v>8.1</v>
      </c>
      <c r="O171" s="7" t="s">
        <v>160</v>
      </c>
      <c r="P171" s="7">
        <v>451311921</v>
      </c>
      <c r="Q171" s="7">
        <v>451311921</v>
      </c>
      <c r="R171" s="7">
        <v>451311921</v>
      </c>
      <c r="S171" s="7">
        <v>12900000</v>
      </c>
      <c r="T171" s="7">
        <v>12900000</v>
      </c>
      <c r="U171" s="7">
        <v>0</v>
      </c>
      <c r="V171" s="7">
        <v>0</v>
      </c>
      <c r="W171" s="7">
        <v>136302918</v>
      </c>
      <c r="X171" s="7">
        <v>135972917</v>
      </c>
    </row>
    <row r="172" spans="1:24" x14ac:dyDescent="0.25">
      <c r="A172" s="7" t="s">
        <v>20</v>
      </c>
      <c r="B172" s="7" t="s">
        <v>84</v>
      </c>
      <c r="C172" s="7" t="s">
        <v>401</v>
      </c>
      <c r="D172" s="7" t="s">
        <v>417</v>
      </c>
      <c r="E172" s="7" t="s">
        <v>480</v>
      </c>
      <c r="F172" s="7" t="s">
        <v>411</v>
      </c>
      <c r="G172" s="7" t="s">
        <v>410</v>
      </c>
      <c r="H172" s="7" t="s">
        <v>412</v>
      </c>
      <c r="I172" s="7" t="s">
        <v>402</v>
      </c>
      <c r="J172" s="23"/>
      <c r="K172" s="7" t="s">
        <v>163</v>
      </c>
      <c r="L172" s="23"/>
      <c r="M172" s="23"/>
      <c r="N172" s="7"/>
      <c r="O172" s="7" t="s">
        <v>160</v>
      </c>
      <c r="P172" s="7">
        <v>0</v>
      </c>
      <c r="Q172" s="7">
        <v>0</v>
      </c>
      <c r="R172" s="7">
        <v>0</v>
      </c>
      <c r="S172" s="7">
        <v>0</v>
      </c>
      <c r="T172" s="7">
        <v>0</v>
      </c>
      <c r="U172" s="7">
        <v>0</v>
      </c>
      <c r="V172" s="7">
        <v>0</v>
      </c>
      <c r="W172" s="7">
        <v>0</v>
      </c>
      <c r="X172" s="7">
        <v>83778309</v>
      </c>
    </row>
    <row r="173" spans="1:24" x14ac:dyDescent="0.25">
      <c r="A173" s="7" t="s">
        <v>20</v>
      </c>
      <c r="B173" s="7" t="s">
        <v>84</v>
      </c>
      <c r="C173" s="7" t="s">
        <v>401</v>
      </c>
      <c r="D173" s="7" t="s">
        <v>427</v>
      </c>
      <c r="E173" s="7" t="s">
        <v>354</v>
      </c>
      <c r="F173" s="7" t="s">
        <v>399</v>
      </c>
      <c r="G173" s="7" t="s">
        <v>410</v>
      </c>
      <c r="H173" s="7" t="s">
        <v>161</v>
      </c>
      <c r="I173" s="7" t="s">
        <v>397</v>
      </c>
      <c r="J173" s="23">
        <v>43944</v>
      </c>
      <c r="K173" s="7" t="s">
        <v>163</v>
      </c>
      <c r="L173" s="23">
        <v>44133</v>
      </c>
      <c r="M173" s="7">
        <v>44162</v>
      </c>
      <c r="N173" s="7">
        <v>8.1</v>
      </c>
      <c r="O173" s="7" t="s">
        <v>160</v>
      </c>
      <c r="P173" s="7">
        <v>439285746</v>
      </c>
      <c r="Q173" s="7">
        <v>439285746</v>
      </c>
      <c r="R173" s="7">
        <v>439285746</v>
      </c>
      <c r="S173" s="7">
        <v>0</v>
      </c>
      <c r="T173" s="7">
        <v>0</v>
      </c>
      <c r="U173" s="7">
        <v>0</v>
      </c>
      <c r="V173" s="7">
        <v>0</v>
      </c>
      <c r="W173" s="7">
        <v>197184925</v>
      </c>
      <c r="X173" s="7">
        <v>194102830</v>
      </c>
    </row>
    <row r="174" spans="1:24" x14ac:dyDescent="0.25">
      <c r="A174" s="7" t="s">
        <v>20</v>
      </c>
      <c r="B174" s="7" t="s">
        <v>84</v>
      </c>
      <c r="C174" s="7" t="s">
        <v>401</v>
      </c>
      <c r="D174" s="7" t="s">
        <v>24</v>
      </c>
      <c r="E174" s="7" t="s">
        <v>481</v>
      </c>
      <c r="F174" s="7" t="s">
        <v>411</v>
      </c>
      <c r="G174" s="7" t="s">
        <v>400</v>
      </c>
      <c r="H174" s="7" t="s">
        <v>412</v>
      </c>
      <c r="I174" s="7" t="s">
        <v>402</v>
      </c>
      <c r="J174" s="23"/>
      <c r="K174" s="7" t="s">
        <v>163</v>
      </c>
      <c r="L174" s="23"/>
      <c r="M174" s="23"/>
      <c r="N174" s="7"/>
      <c r="O174" s="7" t="s">
        <v>160</v>
      </c>
      <c r="P174" s="7">
        <v>0</v>
      </c>
      <c r="Q174" s="7">
        <v>0</v>
      </c>
      <c r="R174" s="7">
        <v>0</v>
      </c>
      <c r="S174" s="7">
        <v>0</v>
      </c>
      <c r="T174" s="7">
        <v>0</v>
      </c>
      <c r="U174" s="7">
        <v>0</v>
      </c>
      <c r="V174" s="7">
        <v>0</v>
      </c>
      <c r="W174" s="7">
        <v>0</v>
      </c>
      <c r="X174" s="7">
        <v>3839972</v>
      </c>
    </row>
    <row r="175" spans="1:24" x14ac:dyDescent="0.25">
      <c r="A175" s="7" t="s">
        <v>41</v>
      </c>
      <c r="B175" s="7" t="s">
        <v>78</v>
      </c>
      <c r="C175" s="7" t="s">
        <v>401</v>
      </c>
      <c r="D175" s="7" t="s">
        <v>6</v>
      </c>
      <c r="E175" s="7" t="s">
        <v>187</v>
      </c>
      <c r="F175" s="7" t="s">
        <v>407</v>
      </c>
      <c r="G175" s="7" t="s">
        <v>400</v>
      </c>
      <c r="H175" s="7" t="s">
        <v>203</v>
      </c>
      <c r="I175" s="7" t="s">
        <v>397</v>
      </c>
      <c r="J175" s="23">
        <v>44096</v>
      </c>
      <c r="K175" s="7" t="s">
        <v>163</v>
      </c>
      <c r="L175" s="23">
        <v>44175</v>
      </c>
      <c r="M175" s="23">
        <v>44187</v>
      </c>
      <c r="N175" s="7">
        <v>3.7</v>
      </c>
      <c r="O175" s="7" t="s">
        <v>160</v>
      </c>
      <c r="P175" s="7">
        <v>71687227</v>
      </c>
      <c r="Q175" s="7">
        <v>71687227</v>
      </c>
      <c r="R175" s="7">
        <v>71687227</v>
      </c>
      <c r="S175" s="7">
        <v>2900000</v>
      </c>
      <c r="T175" s="7">
        <v>2900000</v>
      </c>
      <c r="U175" s="7">
        <v>0</v>
      </c>
      <c r="V175" s="7">
        <v>0</v>
      </c>
      <c r="W175" s="7">
        <v>13815298</v>
      </c>
      <c r="X175" s="7">
        <v>13815298</v>
      </c>
    </row>
    <row r="176" spans="1:24" x14ac:dyDescent="0.25">
      <c r="A176" s="7" t="s">
        <v>41</v>
      </c>
      <c r="B176" s="7" t="s">
        <v>78</v>
      </c>
      <c r="C176" s="7" t="s">
        <v>401</v>
      </c>
      <c r="D176" s="7" t="s">
        <v>423</v>
      </c>
      <c r="E176" s="7" t="s">
        <v>336</v>
      </c>
      <c r="F176" s="7" t="s">
        <v>399</v>
      </c>
      <c r="G176" s="7" t="s">
        <v>408</v>
      </c>
      <c r="H176" s="7" t="s">
        <v>165</v>
      </c>
      <c r="I176" s="7" t="s">
        <v>397</v>
      </c>
      <c r="J176" s="23">
        <v>44001</v>
      </c>
      <c r="K176" s="7" t="s">
        <v>163</v>
      </c>
      <c r="L176" s="23">
        <v>44154</v>
      </c>
      <c r="M176" s="23">
        <v>44175</v>
      </c>
      <c r="N176" s="7">
        <v>6.2</v>
      </c>
      <c r="O176" s="7" t="s">
        <v>160</v>
      </c>
      <c r="P176" s="7">
        <v>34424659</v>
      </c>
      <c r="Q176" s="7">
        <v>34424659</v>
      </c>
      <c r="R176" s="7">
        <v>34424659</v>
      </c>
      <c r="S176" s="7">
        <v>0</v>
      </c>
      <c r="T176" s="7">
        <v>0</v>
      </c>
      <c r="U176" s="7">
        <v>0</v>
      </c>
      <c r="V176" s="7">
        <v>0</v>
      </c>
      <c r="W176" s="7">
        <v>51832849</v>
      </c>
      <c r="X176" s="7">
        <v>51832849</v>
      </c>
    </row>
    <row r="177" spans="1:24" x14ac:dyDescent="0.25">
      <c r="A177" s="7" t="s">
        <v>41</v>
      </c>
      <c r="B177" s="7" t="s">
        <v>78</v>
      </c>
      <c r="C177" s="7" t="s">
        <v>401</v>
      </c>
      <c r="D177" s="7" t="s">
        <v>8</v>
      </c>
      <c r="E177" s="7" t="s">
        <v>186</v>
      </c>
      <c r="F177" s="7" t="s">
        <v>407</v>
      </c>
      <c r="G177" s="7" t="s">
        <v>408</v>
      </c>
      <c r="H177" s="7" t="s">
        <v>165</v>
      </c>
      <c r="I177" s="7" t="s">
        <v>207</v>
      </c>
      <c r="J177" s="23">
        <v>44004</v>
      </c>
      <c r="K177" s="7" t="s">
        <v>207</v>
      </c>
      <c r="L177" s="23"/>
      <c r="M177" s="23"/>
      <c r="N177" s="7"/>
      <c r="O177" s="7" t="s">
        <v>160</v>
      </c>
      <c r="P177" s="7">
        <v>171981709</v>
      </c>
      <c r="Q177" s="7">
        <v>171981709</v>
      </c>
      <c r="R177" s="7">
        <v>0</v>
      </c>
      <c r="S177" s="7">
        <v>6000000</v>
      </c>
      <c r="T177" s="7">
        <v>0</v>
      </c>
      <c r="U177" s="7">
        <v>0</v>
      </c>
      <c r="V177" s="7">
        <v>0</v>
      </c>
      <c r="W177" s="7">
        <v>55395322</v>
      </c>
      <c r="X177" s="7">
        <v>0</v>
      </c>
    </row>
    <row r="178" spans="1:24" x14ac:dyDescent="0.25">
      <c r="A178" s="7" t="s">
        <v>41</v>
      </c>
      <c r="B178" s="7" t="s">
        <v>78</v>
      </c>
      <c r="C178" s="7" t="s">
        <v>401</v>
      </c>
      <c r="D178" s="7" t="s">
        <v>8</v>
      </c>
      <c r="E178" s="7" t="s">
        <v>213</v>
      </c>
      <c r="F178" s="7" t="s">
        <v>407</v>
      </c>
      <c r="G178" s="7" t="s">
        <v>408</v>
      </c>
      <c r="H178" s="7" t="s">
        <v>203</v>
      </c>
      <c r="I178" s="7" t="s">
        <v>397</v>
      </c>
      <c r="J178" s="23">
        <v>44096</v>
      </c>
      <c r="K178" s="7" t="s">
        <v>163</v>
      </c>
      <c r="L178" s="23">
        <v>44364</v>
      </c>
      <c r="M178" s="23">
        <v>44390</v>
      </c>
      <c r="N178" s="7">
        <v>9.8000000000000007</v>
      </c>
      <c r="O178" s="7" t="s">
        <v>160</v>
      </c>
      <c r="P178" s="7">
        <v>171981709</v>
      </c>
      <c r="Q178" s="7">
        <v>171981709</v>
      </c>
      <c r="R178" s="7">
        <v>171981709</v>
      </c>
      <c r="S178" s="7">
        <v>6000000</v>
      </c>
      <c r="T178" s="7">
        <v>6000000</v>
      </c>
      <c r="U178" s="7">
        <v>0</v>
      </c>
      <c r="V178" s="7">
        <v>0</v>
      </c>
      <c r="W178" s="7">
        <v>300903875</v>
      </c>
      <c r="X178" s="7">
        <v>300903875</v>
      </c>
    </row>
    <row r="179" spans="1:24" x14ac:dyDescent="0.25">
      <c r="A179" s="7" t="s">
        <v>128</v>
      </c>
      <c r="B179" s="7" t="s">
        <v>69</v>
      </c>
      <c r="C179" s="7" t="s">
        <v>398</v>
      </c>
      <c r="D179" s="7" t="s">
        <v>417</v>
      </c>
      <c r="E179" s="7" t="s">
        <v>281</v>
      </c>
      <c r="F179" s="7" t="s">
        <v>399</v>
      </c>
      <c r="G179" s="7" t="s">
        <v>400</v>
      </c>
      <c r="H179" s="7" t="s">
        <v>169</v>
      </c>
      <c r="I179" s="7" t="s">
        <v>397</v>
      </c>
      <c r="J179" s="23">
        <v>44034</v>
      </c>
      <c r="K179" s="7" t="s">
        <v>163</v>
      </c>
      <c r="L179" s="23">
        <v>44175</v>
      </c>
      <c r="M179" s="23">
        <v>44187</v>
      </c>
      <c r="N179" s="7">
        <v>5.7</v>
      </c>
      <c r="O179" s="7" t="s">
        <v>160</v>
      </c>
      <c r="P179" s="7">
        <v>40454580</v>
      </c>
      <c r="Q179" s="7">
        <v>40454580</v>
      </c>
      <c r="R179" s="7">
        <v>40454580</v>
      </c>
      <c r="S179" s="7">
        <v>0</v>
      </c>
      <c r="T179" s="7">
        <v>0</v>
      </c>
      <c r="U179" s="7">
        <v>0</v>
      </c>
      <c r="V179" s="7">
        <v>0</v>
      </c>
      <c r="W179" s="7">
        <v>34430803</v>
      </c>
      <c r="X179" s="7">
        <v>34052769</v>
      </c>
    </row>
    <row r="180" spans="1:24" x14ac:dyDescent="0.25">
      <c r="A180" s="7" t="s">
        <v>128</v>
      </c>
      <c r="B180" s="7" t="s">
        <v>69</v>
      </c>
      <c r="C180" s="7" t="s">
        <v>398</v>
      </c>
      <c r="D180" s="7" t="s">
        <v>423</v>
      </c>
      <c r="E180" s="7" t="s">
        <v>337</v>
      </c>
      <c r="F180" s="7" t="s">
        <v>399</v>
      </c>
      <c r="G180" s="7" t="s">
        <v>400</v>
      </c>
      <c r="H180" s="7" t="s">
        <v>165</v>
      </c>
      <c r="I180" s="7" t="s">
        <v>397</v>
      </c>
      <c r="J180" s="23">
        <v>44001</v>
      </c>
      <c r="K180" s="7" t="s">
        <v>163</v>
      </c>
      <c r="L180" s="23">
        <v>44161</v>
      </c>
      <c r="M180" s="23">
        <v>44182</v>
      </c>
      <c r="N180" s="7">
        <v>6.6</v>
      </c>
      <c r="O180" s="7" t="s">
        <v>160</v>
      </c>
      <c r="P180" s="7">
        <v>37534289</v>
      </c>
      <c r="Q180" s="7">
        <v>37534289</v>
      </c>
      <c r="R180" s="7">
        <v>37534289</v>
      </c>
      <c r="S180" s="7">
        <v>0</v>
      </c>
      <c r="T180" s="7">
        <v>0</v>
      </c>
      <c r="U180" s="7">
        <v>0</v>
      </c>
      <c r="V180" s="7">
        <v>0</v>
      </c>
      <c r="W180" s="7">
        <v>20214861</v>
      </c>
      <c r="X180" s="7">
        <v>18150156</v>
      </c>
    </row>
    <row r="181" spans="1:24" x14ac:dyDescent="0.25">
      <c r="A181" s="7" t="s">
        <v>128</v>
      </c>
      <c r="B181" s="7" t="s">
        <v>69</v>
      </c>
      <c r="C181" s="7" t="s">
        <v>398</v>
      </c>
      <c r="D181" s="7" t="s">
        <v>423</v>
      </c>
      <c r="E181" s="7" t="s">
        <v>495</v>
      </c>
      <c r="F181" s="7" t="s">
        <v>411</v>
      </c>
      <c r="G181" s="7" t="s">
        <v>400</v>
      </c>
      <c r="H181" s="7" t="s">
        <v>496</v>
      </c>
      <c r="I181" s="7" t="s">
        <v>402</v>
      </c>
      <c r="J181" s="23"/>
      <c r="K181" s="7" t="s">
        <v>163</v>
      </c>
      <c r="L181" s="23"/>
      <c r="M181" s="23"/>
      <c r="N181" s="7"/>
      <c r="O181" s="7" t="s">
        <v>160</v>
      </c>
      <c r="P181" s="7">
        <v>0</v>
      </c>
      <c r="Q181" s="7">
        <v>0</v>
      </c>
      <c r="R181" s="7">
        <v>0</v>
      </c>
      <c r="S181" s="7">
        <v>0</v>
      </c>
      <c r="T181" s="7">
        <v>0</v>
      </c>
      <c r="U181" s="7">
        <v>0</v>
      </c>
      <c r="V181" s="7">
        <v>0</v>
      </c>
      <c r="W181" s="7">
        <v>0</v>
      </c>
      <c r="X181" s="7">
        <v>1100000</v>
      </c>
    </row>
    <row r="182" spans="1:24" x14ac:dyDescent="0.25">
      <c r="A182" s="7" t="s">
        <v>129</v>
      </c>
      <c r="B182" s="7" t="s">
        <v>80</v>
      </c>
      <c r="C182" s="7" t="s">
        <v>404</v>
      </c>
      <c r="D182" s="7" t="s">
        <v>6</v>
      </c>
      <c r="E182" s="7" t="s">
        <v>246</v>
      </c>
      <c r="F182" s="7" t="s">
        <v>399</v>
      </c>
      <c r="G182" s="7" t="s">
        <v>405</v>
      </c>
      <c r="H182" s="7" t="s">
        <v>169</v>
      </c>
      <c r="I182" s="7" t="s">
        <v>397</v>
      </c>
      <c r="J182" s="23">
        <v>44032</v>
      </c>
      <c r="K182" s="7" t="s">
        <v>163</v>
      </c>
      <c r="L182" s="7">
        <v>44217</v>
      </c>
      <c r="M182" s="7">
        <v>44239</v>
      </c>
      <c r="N182" s="7">
        <v>7.4</v>
      </c>
      <c r="O182" s="7" t="s">
        <v>160</v>
      </c>
      <c r="P182" s="7">
        <v>6722401</v>
      </c>
      <c r="Q182" s="7">
        <v>6722401</v>
      </c>
      <c r="R182" s="7">
        <v>6722401</v>
      </c>
      <c r="S182" s="7">
        <v>0</v>
      </c>
      <c r="T182" s="7">
        <v>0</v>
      </c>
      <c r="U182" s="7">
        <v>0</v>
      </c>
      <c r="V182" s="7">
        <v>0</v>
      </c>
      <c r="W182" s="7">
        <v>333498</v>
      </c>
      <c r="X182" s="7">
        <v>333498</v>
      </c>
    </row>
    <row r="183" spans="1:24" x14ac:dyDescent="0.25">
      <c r="A183" s="7" t="s">
        <v>130</v>
      </c>
      <c r="B183" s="7" t="s">
        <v>80</v>
      </c>
      <c r="C183" s="7" t="s">
        <v>404</v>
      </c>
      <c r="D183" s="7" t="s">
        <v>417</v>
      </c>
      <c r="E183" s="7" t="s">
        <v>418</v>
      </c>
      <c r="F183" s="7" t="s">
        <v>399</v>
      </c>
      <c r="G183" s="7" t="s">
        <v>405</v>
      </c>
      <c r="H183" s="7" t="s">
        <v>458</v>
      </c>
      <c r="I183" s="7" t="s">
        <v>397</v>
      </c>
      <c r="J183" s="23">
        <v>44460</v>
      </c>
      <c r="K183" s="7" t="s">
        <v>163</v>
      </c>
      <c r="L183" s="23">
        <v>44679</v>
      </c>
      <c r="M183" s="23">
        <v>44707</v>
      </c>
      <c r="N183" s="7">
        <v>8.4</v>
      </c>
      <c r="O183" s="7" t="s">
        <v>160</v>
      </c>
      <c r="P183" s="7">
        <v>19917177</v>
      </c>
      <c r="Q183" s="7">
        <v>19917177</v>
      </c>
      <c r="R183" s="7">
        <v>19917177</v>
      </c>
      <c r="S183" s="7">
        <v>0</v>
      </c>
      <c r="T183" s="7">
        <v>0</v>
      </c>
      <c r="U183" s="7">
        <v>0</v>
      </c>
      <c r="V183" s="7">
        <v>0</v>
      </c>
      <c r="W183" s="7">
        <v>6000000</v>
      </c>
      <c r="X183" s="7">
        <v>6000000</v>
      </c>
    </row>
    <row r="184" spans="1:24" x14ac:dyDescent="0.25">
      <c r="A184" s="7" t="s">
        <v>21</v>
      </c>
      <c r="B184" s="7" t="s">
        <v>78</v>
      </c>
      <c r="C184" s="7" t="s">
        <v>401</v>
      </c>
      <c r="D184" s="7" t="s">
        <v>6</v>
      </c>
      <c r="E184" s="7" t="s">
        <v>188</v>
      </c>
      <c r="F184" s="7" t="s">
        <v>407</v>
      </c>
      <c r="G184" s="7" t="s">
        <v>400</v>
      </c>
      <c r="H184" s="7" t="s">
        <v>161</v>
      </c>
      <c r="I184" s="7" t="s">
        <v>397</v>
      </c>
      <c r="J184" s="23">
        <v>43930</v>
      </c>
      <c r="K184" s="7" t="s">
        <v>163</v>
      </c>
      <c r="L184" s="23">
        <v>44091</v>
      </c>
      <c r="M184" s="23">
        <v>44125</v>
      </c>
      <c r="N184" s="7">
        <v>6.9</v>
      </c>
      <c r="O184" s="7" t="s">
        <v>160</v>
      </c>
      <c r="P184" s="7">
        <v>20338651</v>
      </c>
      <c r="Q184" s="7">
        <v>20338651</v>
      </c>
      <c r="R184" s="7">
        <v>20338651</v>
      </c>
      <c r="S184" s="7">
        <v>2000000</v>
      </c>
      <c r="T184" s="7">
        <v>2000000</v>
      </c>
      <c r="U184" s="7">
        <v>0</v>
      </c>
      <c r="V184" s="7">
        <v>0</v>
      </c>
      <c r="W184" s="7">
        <v>23939348</v>
      </c>
      <c r="X184" s="7">
        <v>23939348</v>
      </c>
    </row>
    <row r="185" spans="1:24" x14ac:dyDescent="0.25">
      <c r="A185" s="7" t="s">
        <v>21</v>
      </c>
      <c r="B185" s="7" t="s">
        <v>78</v>
      </c>
      <c r="C185" s="7" t="s">
        <v>401</v>
      </c>
      <c r="D185" s="7" t="s">
        <v>423</v>
      </c>
      <c r="E185" s="7" t="s">
        <v>338</v>
      </c>
      <c r="F185" s="7" t="s">
        <v>399</v>
      </c>
      <c r="G185" s="7" t="s">
        <v>400</v>
      </c>
      <c r="H185" s="7" t="s">
        <v>161</v>
      </c>
      <c r="I185" s="7" t="s">
        <v>397</v>
      </c>
      <c r="J185" s="23">
        <v>43930</v>
      </c>
      <c r="K185" s="7" t="s">
        <v>163</v>
      </c>
      <c r="L185" s="23">
        <v>44070</v>
      </c>
      <c r="M185" s="7">
        <v>44125</v>
      </c>
      <c r="N185" s="7">
        <v>6.9</v>
      </c>
      <c r="O185" s="7" t="s">
        <v>160</v>
      </c>
      <c r="P185" s="7">
        <v>7997113</v>
      </c>
      <c r="Q185" s="7">
        <v>7997113</v>
      </c>
      <c r="R185" s="7">
        <v>7997113</v>
      </c>
      <c r="S185" s="7">
        <v>0</v>
      </c>
      <c r="T185" s="7">
        <v>0</v>
      </c>
      <c r="U185" s="7">
        <v>0</v>
      </c>
      <c r="V185" s="7">
        <v>0</v>
      </c>
      <c r="W185" s="7">
        <v>2201584</v>
      </c>
      <c r="X185" s="7">
        <v>2201584</v>
      </c>
    </row>
    <row r="186" spans="1:24" x14ac:dyDescent="0.25">
      <c r="A186" s="7" t="s">
        <v>21</v>
      </c>
      <c r="B186" s="7" t="s">
        <v>78</v>
      </c>
      <c r="C186" s="7" t="s">
        <v>401</v>
      </c>
      <c r="D186" s="7" t="s">
        <v>8</v>
      </c>
      <c r="E186" s="7" t="s">
        <v>189</v>
      </c>
      <c r="F186" s="7" t="s">
        <v>407</v>
      </c>
      <c r="G186" s="7" t="s">
        <v>400</v>
      </c>
      <c r="H186" s="7" t="s">
        <v>161</v>
      </c>
      <c r="I186" s="7" t="s">
        <v>397</v>
      </c>
      <c r="J186" s="23">
        <v>43930</v>
      </c>
      <c r="K186" s="7" t="s">
        <v>163</v>
      </c>
      <c r="L186" s="23">
        <v>44091</v>
      </c>
      <c r="M186" s="23">
        <v>44125</v>
      </c>
      <c r="N186" s="7">
        <v>6.9</v>
      </c>
      <c r="O186" s="7" t="s">
        <v>160</v>
      </c>
      <c r="P186" s="7">
        <v>119096167</v>
      </c>
      <c r="Q186" s="7">
        <v>119096167</v>
      </c>
      <c r="R186" s="7">
        <v>119096167</v>
      </c>
      <c r="S186" s="7">
        <v>10000000</v>
      </c>
      <c r="T186" s="7">
        <v>10000000</v>
      </c>
      <c r="U186" s="7">
        <v>0</v>
      </c>
      <c r="V186" s="7">
        <v>0</v>
      </c>
      <c r="W186" s="7">
        <v>59718547</v>
      </c>
      <c r="X186" s="7">
        <v>59718547</v>
      </c>
    </row>
    <row r="187" spans="1:24" x14ac:dyDescent="0.25">
      <c r="A187" s="7" t="s">
        <v>132</v>
      </c>
      <c r="B187" s="7" t="s">
        <v>71</v>
      </c>
      <c r="C187" s="7" t="s">
        <v>404</v>
      </c>
      <c r="D187" s="7" t="s">
        <v>6</v>
      </c>
      <c r="E187" s="7" t="s">
        <v>247</v>
      </c>
      <c r="F187" s="7" t="s">
        <v>399</v>
      </c>
      <c r="G187" s="7" t="s">
        <v>405</v>
      </c>
      <c r="H187" s="7" t="s">
        <v>203</v>
      </c>
      <c r="I187" s="7" t="s">
        <v>397</v>
      </c>
      <c r="J187" s="23">
        <v>44092</v>
      </c>
      <c r="K187" s="7" t="s">
        <v>163</v>
      </c>
      <c r="L187" s="23">
        <v>44364</v>
      </c>
      <c r="M187" s="23">
        <v>44390</v>
      </c>
      <c r="N187" s="7">
        <v>10.3</v>
      </c>
      <c r="O187" s="7" t="s">
        <v>160</v>
      </c>
      <c r="P187" s="7">
        <v>10014430</v>
      </c>
      <c r="Q187" s="7">
        <v>10014430</v>
      </c>
      <c r="R187" s="7">
        <v>10014430</v>
      </c>
      <c r="S187" s="7">
        <v>0</v>
      </c>
      <c r="T187" s="7">
        <v>0</v>
      </c>
      <c r="U187" s="7">
        <v>0</v>
      </c>
      <c r="V187" s="7">
        <v>0</v>
      </c>
      <c r="W187" s="7">
        <v>2665188</v>
      </c>
      <c r="X187" s="7">
        <v>2665188</v>
      </c>
    </row>
    <row r="188" spans="1:24" x14ac:dyDescent="0.25">
      <c r="A188" s="7" t="s">
        <v>42</v>
      </c>
      <c r="B188" s="7" t="s">
        <v>75</v>
      </c>
      <c r="C188" s="7" t="s">
        <v>398</v>
      </c>
      <c r="D188" s="7" t="s">
        <v>417</v>
      </c>
      <c r="E188" s="7" t="s">
        <v>190</v>
      </c>
      <c r="F188" s="7" t="s">
        <v>407</v>
      </c>
      <c r="G188" s="7" t="s">
        <v>408</v>
      </c>
      <c r="H188" s="7" t="s">
        <v>165</v>
      </c>
      <c r="I188" s="7" t="s">
        <v>397</v>
      </c>
      <c r="J188" s="23">
        <v>44005</v>
      </c>
      <c r="K188" s="7" t="s">
        <v>163</v>
      </c>
      <c r="L188" s="23">
        <v>44273</v>
      </c>
      <c r="M188" s="23">
        <v>44299</v>
      </c>
      <c r="N188" s="7">
        <v>10.4</v>
      </c>
      <c r="O188" s="7" t="s">
        <v>160</v>
      </c>
      <c r="P188" s="7">
        <v>137456082</v>
      </c>
      <c r="Q188" s="7">
        <v>140208665</v>
      </c>
      <c r="R188" s="7">
        <v>140208665</v>
      </c>
      <c r="S188" s="7">
        <v>2000000</v>
      </c>
      <c r="T188" s="7">
        <v>2000000</v>
      </c>
      <c r="U188" s="7">
        <v>0</v>
      </c>
      <c r="V188" s="7">
        <v>0</v>
      </c>
      <c r="W188" s="7">
        <v>69912243</v>
      </c>
      <c r="X188" s="7">
        <v>69912244</v>
      </c>
    </row>
    <row r="189" spans="1:24" x14ac:dyDescent="0.25">
      <c r="A189" s="7" t="s">
        <v>42</v>
      </c>
      <c r="B189" s="7" t="s">
        <v>75</v>
      </c>
      <c r="C189" s="7" t="s">
        <v>398</v>
      </c>
      <c r="D189" s="7" t="s">
        <v>423</v>
      </c>
      <c r="E189" s="7" t="s">
        <v>339</v>
      </c>
      <c r="F189" s="7" t="s">
        <v>399</v>
      </c>
      <c r="G189" s="7" t="s">
        <v>408</v>
      </c>
      <c r="H189" s="7" t="s">
        <v>165</v>
      </c>
      <c r="I189" s="7" t="s">
        <v>397</v>
      </c>
      <c r="J189" s="23">
        <v>44005</v>
      </c>
      <c r="K189" s="7" t="s">
        <v>163</v>
      </c>
      <c r="L189" s="23">
        <v>44273</v>
      </c>
      <c r="M189" s="23">
        <v>44299</v>
      </c>
      <c r="N189" s="7">
        <v>10.4</v>
      </c>
      <c r="O189" s="7" t="s">
        <v>160</v>
      </c>
      <c r="P189" s="7">
        <v>52705270</v>
      </c>
      <c r="Q189" s="7">
        <v>49952687</v>
      </c>
      <c r="R189" s="7">
        <v>49952687</v>
      </c>
      <c r="S189" s="7">
        <v>0</v>
      </c>
      <c r="T189" s="7">
        <v>0</v>
      </c>
      <c r="U189" s="7">
        <v>0</v>
      </c>
      <c r="V189" s="7">
        <v>0</v>
      </c>
      <c r="W189" s="7">
        <v>23636170</v>
      </c>
      <c r="X189" s="7">
        <v>23636170</v>
      </c>
    </row>
    <row r="190" spans="1:24" x14ac:dyDescent="0.25">
      <c r="A190" s="7" t="s">
        <v>133</v>
      </c>
      <c r="B190" s="7" t="s">
        <v>81</v>
      </c>
      <c r="C190" s="7" t="s">
        <v>404</v>
      </c>
      <c r="D190" s="7" t="s">
        <v>420</v>
      </c>
      <c r="E190" s="7" t="s">
        <v>292</v>
      </c>
      <c r="F190" s="7" t="s">
        <v>399</v>
      </c>
      <c r="G190" s="7" t="s">
        <v>405</v>
      </c>
      <c r="H190" s="7" t="s">
        <v>169</v>
      </c>
      <c r="I190" s="7" t="s">
        <v>397</v>
      </c>
      <c r="J190" s="23">
        <v>44033</v>
      </c>
      <c r="K190" s="7" t="s">
        <v>163</v>
      </c>
      <c r="L190" s="23">
        <v>44161</v>
      </c>
      <c r="M190" s="23">
        <v>44182</v>
      </c>
      <c r="N190" s="7">
        <v>5.5</v>
      </c>
      <c r="O190" s="7" t="s">
        <v>52</v>
      </c>
      <c r="P190" s="7">
        <v>11695646</v>
      </c>
      <c r="Q190" s="7">
        <v>11695646</v>
      </c>
      <c r="R190" s="7">
        <v>11695646</v>
      </c>
      <c r="S190" s="7">
        <v>0</v>
      </c>
      <c r="T190" s="7">
        <v>0</v>
      </c>
      <c r="U190" s="7">
        <v>0</v>
      </c>
      <c r="V190" s="7">
        <v>0</v>
      </c>
      <c r="W190" s="7">
        <v>306116</v>
      </c>
      <c r="X190" s="7">
        <v>306116</v>
      </c>
    </row>
    <row r="191" spans="1:24" x14ac:dyDescent="0.25">
      <c r="A191" s="7" t="s">
        <v>43</v>
      </c>
      <c r="B191" s="7" t="s">
        <v>13</v>
      </c>
      <c r="C191" s="7" t="s">
        <v>398</v>
      </c>
      <c r="D191" s="7" t="s">
        <v>6</v>
      </c>
      <c r="E191" s="7" t="s">
        <v>205</v>
      </c>
      <c r="F191" s="7" t="s">
        <v>407</v>
      </c>
      <c r="G191" s="7" t="s">
        <v>400</v>
      </c>
      <c r="H191" s="7" t="s">
        <v>169</v>
      </c>
      <c r="I191" s="7" t="s">
        <v>397</v>
      </c>
      <c r="J191" s="23">
        <v>44032</v>
      </c>
      <c r="K191" s="7" t="s">
        <v>163</v>
      </c>
      <c r="L191" s="23">
        <v>44175</v>
      </c>
      <c r="M191" s="23">
        <v>44187</v>
      </c>
      <c r="N191" s="7">
        <v>5.7</v>
      </c>
      <c r="O191" s="7" t="s">
        <v>52</v>
      </c>
      <c r="P191" s="7">
        <v>23289918</v>
      </c>
      <c r="Q191" s="7">
        <v>23289918</v>
      </c>
      <c r="R191" s="7">
        <v>23289918</v>
      </c>
      <c r="S191" s="7">
        <v>1087980</v>
      </c>
      <c r="T191" s="7">
        <v>1087980</v>
      </c>
      <c r="U191" s="7">
        <v>0</v>
      </c>
      <c r="V191" s="7">
        <v>0</v>
      </c>
      <c r="W191" s="7">
        <v>8145108</v>
      </c>
      <c r="X191" s="7">
        <v>8145108</v>
      </c>
    </row>
    <row r="192" spans="1:24" x14ac:dyDescent="0.25">
      <c r="A192" s="7" t="s">
        <v>43</v>
      </c>
      <c r="B192" s="7" t="s">
        <v>13</v>
      </c>
      <c r="C192" s="7" t="s">
        <v>398</v>
      </c>
      <c r="D192" s="7" t="s">
        <v>6</v>
      </c>
      <c r="E192" s="7" t="s">
        <v>248</v>
      </c>
      <c r="F192" s="7" t="s">
        <v>411</v>
      </c>
      <c r="G192" s="7" t="s">
        <v>400</v>
      </c>
      <c r="H192" s="7" t="s">
        <v>412</v>
      </c>
      <c r="I192" s="7" t="s">
        <v>402</v>
      </c>
      <c r="J192" s="23">
        <v>44179</v>
      </c>
      <c r="K192" s="7" t="s">
        <v>163</v>
      </c>
      <c r="L192" s="23"/>
      <c r="M192" s="23"/>
      <c r="N192" s="7"/>
      <c r="O192" s="7" t="s">
        <v>52</v>
      </c>
      <c r="P192" s="7">
        <v>0</v>
      </c>
      <c r="Q192" s="7">
        <v>0</v>
      </c>
      <c r="R192" s="7">
        <v>0</v>
      </c>
      <c r="S192" s="7">
        <v>0</v>
      </c>
      <c r="T192" s="7">
        <v>0</v>
      </c>
      <c r="U192" s="7">
        <v>0</v>
      </c>
      <c r="V192" s="7">
        <v>0</v>
      </c>
      <c r="W192" s="7">
        <v>681230</v>
      </c>
      <c r="X192" s="7">
        <v>681230</v>
      </c>
    </row>
    <row r="193" spans="1:24" x14ac:dyDescent="0.25">
      <c r="A193" s="7" t="s">
        <v>43</v>
      </c>
      <c r="B193" s="7" t="s">
        <v>13</v>
      </c>
      <c r="C193" s="7" t="s">
        <v>398</v>
      </c>
      <c r="D193" s="7" t="s">
        <v>423</v>
      </c>
      <c r="E193" s="7" t="s">
        <v>340</v>
      </c>
      <c r="F193" s="7" t="s">
        <v>399</v>
      </c>
      <c r="G193" s="7" t="s">
        <v>400</v>
      </c>
      <c r="H193" s="7" t="s">
        <v>169</v>
      </c>
      <c r="I193" s="7" t="s">
        <v>397</v>
      </c>
      <c r="J193" s="23">
        <v>44032</v>
      </c>
      <c r="K193" s="7" t="s">
        <v>163</v>
      </c>
      <c r="L193" s="23">
        <v>44175</v>
      </c>
      <c r="M193" s="23">
        <v>44187</v>
      </c>
      <c r="N193" s="7">
        <v>5.7</v>
      </c>
      <c r="O193" s="7" t="s">
        <v>52</v>
      </c>
      <c r="P193" s="7">
        <v>29534585</v>
      </c>
      <c r="Q193" s="7">
        <v>29534585</v>
      </c>
      <c r="R193" s="7">
        <v>29534585</v>
      </c>
      <c r="S193" s="7">
        <v>0</v>
      </c>
      <c r="T193" s="7">
        <v>0</v>
      </c>
      <c r="U193" s="7">
        <v>0</v>
      </c>
      <c r="V193" s="7">
        <v>0</v>
      </c>
      <c r="W193" s="7">
        <v>14457528</v>
      </c>
      <c r="X193" s="7">
        <v>14457528</v>
      </c>
    </row>
    <row r="194" spans="1:24" x14ac:dyDescent="0.25">
      <c r="A194" s="7" t="s">
        <v>43</v>
      </c>
      <c r="B194" s="7" t="s">
        <v>13</v>
      </c>
      <c r="C194" s="7" t="s">
        <v>398</v>
      </c>
      <c r="D194" s="7" t="s">
        <v>436</v>
      </c>
      <c r="E194" s="7" t="s">
        <v>380</v>
      </c>
      <c r="F194" s="7" t="s">
        <v>399</v>
      </c>
      <c r="G194" s="7" t="s">
        <v>410</v>
      </c>
      <c r="H194" s="7" t="s">
        <v>169</v>
      </c>
      <c r="I194" s="7" t="s">
        <v>397</v>
      </c>
      <c r="J194" s="23">
        <v>44033</v>
      </c>
      <c r="K194" s="7" t="s">
        <v>163</v>
      </c>
      <c r="L194" s="23">
        <v>44175</v>
      </c>
      <c r="M194" s="23">
        <v>44187</v>
      </c>
      <c r="N194" s="7">
        <v>5.7</v>
      </c>
      <c r="O194" s="7" t="s">
        <v>52</v>
      </c>
      <c r="P194" s="7">
        <v>16796902</v>
      </c>
      <c r="Q194" s="7">
        <v>16796902</v>
      </c>
      <c r="R194" s="7">
        <v>16796902</v>
      </c>
      <c r="S194" s="7">
        <v>0</v>
      </c>
      <c r="T194" s="7">
        <v>0</v>
      </c>
      <c r="U194" s="7">
        <v>0</v>
      </c>
      <c r="V194" s="7">
        <v>0</v>
      </c>
      <c r="W194" s="7">
        <v>8391594</v>
      </c>
      <c r="X194" s="7">
        <v>8391594</v>
      </c>
    </row>
    <row r="195" spans="1:24" x14ac:dyDescent="0.25">
      <c r="A195" s="7" t="s">
        <v>134</v>
      </c>
      <c r="B195" s="7" t="s">
        <v>71</v>
      </c>
      <c r="C195" s="7" t="s">
        <v>404</v>
      </c>
      <c r="D195" s="7" t="s">
        <v>6</v>
      </c>
      <c r="E195" s="7" t="s">
        <v>416</v>
      </c>
      <c r="F195" s="7" t="s">
        <v>399</v>
      </c>
      <c r="G195" s="7" t="s">
        <v>405</v>
      </c>
      <c r="H195" s="7" t="s">
        <v>458</v>
      </c>
      <c r="I195" s="7" t="s">
        <v>397</v>
      </c>
      <c r="J195" s="23">
        <v>44460</v>
      </c>
      <c r="K195" s="7" t="s">
        <v>163</v>
      </c>
      <c r="L195" s="23">
        <v>44679</v>
      </c>
      <c r="M195" s="23">
        <v>44707</v>
      </c>
      <c r="N195" s="7">
        <v>8.6999999999999993</v>
      </c>
      <c r="O195" s="7" t="s">
        <v>52</v>
      </c>
      <c r="P195" s="7">
        <v>1508648</v>
      </c>
      <c r="Q195" s="7">
        <v>1508613</v>
      </c>
      <c r="R195" s="7">
        <v>1508613</v>
      </c>
      <c r="S195" s="7">
        <v>0</v>
      </c>
      <c r="T195" s="7">
        <v>0</v>
      </c>
      <c r="U195" s="7">
        <v>0</v>
      </c>
      <c r="V195" s="7">
        <v>0</v>
      </c>
      <c r="W195" s="7">
        <v>1950816</v>
      </c>
      <c r="X195" s="7">
        <v>1950816</v>
      </c>
    </row>
    <row r="196" spans="1:24" x14ac:dyDescent="0.25">
      <c r="A196" s="7" t="s">
        <v>44</v>
      </c>
      <c r="B196" s="7" t="s">
        <v>13</v>
      </c>
      <c r="C196" s="7" t="s">
        <v>398</v>
      </c>
      <c r="D196" s="7" t="s">
        <v>421</v>
      </c>
      <c r="E196" s="7" t="s">
        <v>214</v>
      </c>
      <c r="F196" s="7" t="s">
        <v>407</v>
      </c>
      <c r="G196" s="7" t="s">
        <v>400</v>
      </c>
      <c r="H196" s="7" t="s">
        <v>203</v>
      </c>
      <c r="I196" s="7" t="s">
        <v>397</v>
      </c>
      <c r="J196" s="23">
        <v>44092</v>
      </c>
      <c r="K196" s="7" t="s">
        <v>163</v>
      </c>
      <c r="L196" s="7">
        <v>44308</v>
      </c>
      <c r="M196" s="7">
        <v>44335</v>
      </c>
      <c r="N196" s="7">
        <v>8.5</v>
      </c>
      <c r="O196" s="7" t="s">
        <v>160</v>
      </c>
      <c r="P196" s="7">
        <v>126205022</v>
      </c>
      <c r="Q196" s="7">
        <v>125805022</v>
      </c>
      <c r="R196" s="7">
        <v>125805022</v>
      </c>
      <c r="S196" s="7">
        <v>1500000</v>
      </c>
      <c r="T196" s="7">
        <v>1500000</v>
      </c>
      <c r="U196" s="7">
        <v>0</v>
      </c>
      <c r="V196" s="7">
        <v>0</v>
      </c>
      <c r="W196" s="7">
        <v>31250623</v>
      </c>
      <c r="X196" s="7">
        <v>23300623</v>
      </c>
    </row>
    <row r="197" spans="1:24" x14ac:dyDescent="0.25">
      <c r="A197" s="7" t="s">
        <v>135</v>
      </c>
      <c r="B197" s="7" t="s">
        <v>69</v>
      </c>
      <c r="C197" s="7" t="s">
        <v>404</v>
      </c>
      <c r="D197" s="7" t="s">
        <v>423</v>
      </c>
      <c r="E197" s="7" t="s">
        <v>341</v>
      </c>
      <c r="F197" s="7" t="s">
        <v>399</v>
      </c>
      <c r="G197" s="7" t="s">
        <v>405</v>
      </c>
      <c r="H197" s="7" t="s">
        <v>169</v>
      </c>
      <c r="I197" s="7" t="s">
        <v>397</v>
      </c>
      <c r="J197" s="23">
        <v>44032</v>
      </c>
      <c r="K197" s="7" t="s">
        <v>163</v>
      </c>
      <c r="L197" s="23">
        <v>44175</v>
      </c>
      <c r="M197" s="23">
        <v>44187</v>
      </c>
      <c r="N197" s="7">
        <v>5.7</v>
      </c>
      <c r="O197" s="7" t="s">
        <v>160</v>
      </c>
      <c r="P197" s="7">
        <v>8031136</v>
      </c>
      <c r="Q197" s="7">
        <v>8031136</v>
      </c>
      <c r="R197" s="7">
        <v>8031136</v>
      </c>
      <c r="S197" s="7">
        <v>0</v>
      </c>
      <c r="T197" s="7">
        <v>0</v>
      </c>
      <c r="U197" s="7">
        <v>0</v>
      </c>
      <c r="V197" s="7">
        <v>0</v>
      </c>
      <c r="W197" s="7">
        <v>5080234</v>
      </c>
      <c r="X197" s="7">
        <v>5080234</v>
      </c>
    </row>
    <row r="198" spans="1:24" x14ac:dyDescent="0.25">
      <c r="A198" s="7" t="s">
        <v>135</v>
      </c>
      <c r="B198" s="7" t="s">
        <v>69</v>
      </c>
      <c r="C198" s="7" t="s">
        <v>404</v>
      </c>
      <c r="D198" s="7" t="s">
        <v>8</v>
      </c>
      <c r="E198" s="7" t="s">
        <v>374</v>
      </c>
      <c r="F198" s="7" t="s">
        <v>399</v>
      </c>
      <c r="G198" s="7" t="s">
        <v>405</v>
      </c>
      <c r="H198" s="7" t="s">
        <v>165</v>
      </c>
      <c r="I198" s="7" t="s">
        <v>397</v>
      </c>
      <c r="J198" s="23">
        <v>44001</v>
      </c>
      <c r="K198" s="7" t="s">
        <v>163</v>
      </c>
      <c r="L198" s="23">
        <v>44154</v>
      </c>
      <c r="M198" s="23">
        <v>44175</v>
      </c>
      <c r="N198" s="7">
        <v>6.3</v>
      </c>
      <c r="O198" s="7" t="s">
        <v>160</v>
      </c>
      <c r="P198" s="7">
        <v>1193480</v>
      </c>
      <c r="Q198" s="7">
        <v>1193480</v>
      </c>
      <c r="R198" s="7">
        <v>1193480</v>
      </c>
      <c r="S198" s="7">
        <v>0</v>
      </c>
      <c r="T198" s="7">
        <v>0</v>
      </c>
      <c r="U198" s="7">
        <v>0</v>
      </c>
      <c r="V198" s="7">
        <v>0</v>
      </c>
      <c r="W198" s="7">
        <v>596740</v>
      </c>
      <c r="X198" s="7">
        <v>480000</v>
      </c>
    </row>
    <row r="199" spans="1:24" x14ac:dyDescent="0.25">
      <c r="A199" s="7" t="s">
        <v>136</v>
      </c>
      <c r="B199" s="7" t="s">
        <v>73</v>
      </c>
      <c r="C199" s="7" t="s">
        <v>398</v>
      </c>
      <c r="D199" s="7" t="s">
        <v>6</v>
      </c>
      <c r="E199" s="7" t="s">
        <v>249</v>
      </c>
      <c r="F199" s="7" t="s">
        <v>399</v>
      </c>
      <c r="G199" s="7" t="s">
        <v>400</v>
      </c>
      <c r="H199" s="7" t="s">
        <v>161</v>
      </c>
      <c r="I199" s="7" t="s">
        <v>397</v>
      </c>
      <c r="J199" s="23">
        <v>43938</v>
      </c>
      <c r="K199" s="7" t="s">
        <v>163</v>
      </c>
      <c r="L199" s="23">
        <v>44133</v>
      </c>
      <c r="M199" s="23">
        <v>44162</v>
      </c>
      <c r="N199" s="7">
        <v>8.1</v>
      </c>
      <c r="O199" s="7" t="s">
        <v>160</v>
      </c>
      <c r="P199" s="7">
        <v>18599905</v>
      </c>
      <c r="Q199" s="7">
        <v>18599905</v>
      </c>
      <c r="R199" s="7">
        <v>18599905</v>
      </c>
      <c r="S199" s="7">
        <v>0</v>
      </c>
      <c r="T199" s="7">
        <v>0</v>
      </c>
      <c r="U199" s="7">
        <v>0</v>
      </c>
      <c r="V199" s="7">
        <v>0</v>
      </c>
      <c r="W199" s="7">
        <v>6424412</v>
      </c>
      <c r="X199" s="7">
        <v>5989640</v>
      </c>
    </row>
    <row r="200" spans="1:24" x14ac:dyDescent="0.25">
      <c r="A200" s="7" t="s">
        <v>136</v>
      </c>
      <c r="B200" s="7" t="s">
        <v>73</v>
      </c>
      <c r="C200" s="7" t="s">
        <v>398</v>
      </c>
      <c r="D200" s="7" t="s">
        <v>423</v>
      </c>
      <c r="E200" s="7" t="s">
        <v>342</v>
      </c>
      <c r="F200" s="7" t="s">
        <v>399</v>
      </c>
      <c r="G200" s="7" t="s">
        <v>400</v>
      </c>
      <c r="H200" s="7" t="s">
        <v>169</v>
      </c>
      <c r="I200" s="7" t="s">
        <v>397</v>
      </c>
      <c r="J200" s="23">
        <v>44032</v>
      </c>
      <c r="K200" s="7" t="s">
        <v>163</v>
      </c>
      <c r="L200" s="23">
        <v>44161</v>
      </c>
      <c r="M200" s="23">
        <v>44182</v>
      </c>
      <c r="N200" s="7">
        <v>5.5</v>
      </c>
      <c r="O200" s="7" t="s">
        <v>160</v>
      </c>
      <c r="P200" s="7">
        <v>37011330</v>
      </c>
      <c r="Q200" s="7">
        <v>37011330</v>
      </c>
      <c r="R200" s="7">
        <v>37011330</v>
      </c>
      <c r="S200" s="7">
        <v>0</v>
      </c>
      <c r="T200" s="7">
        <v>0</v>
      </c>
      <c r="U200" s="7">
        <v>0</v>
      </c>
      <c r="V200" s="7">
        <v>0</v>
      </c>
      <c r="W200" s="7">
        <v>20207054</v>
      </c>
      <c r="X200" s="7">
        <v>19753454</v>
      </c>
    </row>
    <row r="201" spans="1:24" x14ac:dyDescent="0.25">
      <c r="A201" s="7" t="s">
        <v>136</v>
      </c>
      <c r="B201" s="7" t="s">
        <v>73</v>
      </c>
      <c r="C201" s="7" t="s">
        <v>398</v>
      </c>
      <c r="D201" s="7" t="s">
        <v>8</v>
      </c>
      <c r="E201" s="7" t="s">
        <v>375</v>
      </c>
      <c r="F201" s="7" t="s">
        <v>399</v>
      </c>
      <c r="G201" s="7" t="s">
        <v>400</v>
      </c>
      <c r="H201" s="7" t="s">
        <v>169</v>
      </c>
      <c r="I201" s="7" t="s">
        <v>397</v>
      </c>
      <c r="J201" s="23">
        <v>44032</v>
      </c>
      <c r="K201" s="7" t="s">
        <v>163</v>
      </c>
      <c r="L201" s="23">
        <v>44161</v>
      </c>
      <c r="M201" s="23">
        <v>44182</v>
      </c>
      <c r="N201" s="7">
        <v>5.5</v>
      </c>
      <c r="O201" s="7" t="s">
        <v>160</v>
      </c>
      <c r="P201" s="7">
        <v>29018030</v>
      </c>
      <c r="Q201" s="7">
        <v>29018030</v>
      </c>
      <c r="R201" s="7">
        <v>29018030</v>
      </c>
      <c r="S201" s="7">
        <v>0</v>
      </c>
      <c r="T201" s="7">
        <v>0</v>
      </c>
      <c r="U201" s="7">
        <v>0</v>
      </c>
      <c r="V201" s="7">
        <v>0</v>
      </c>
      <c r="W201" s="7">
        <v>14184938</v>
      </c>
      <c r="X201" s="7">
        <v>14184938</v>
      </c>
    </row>
    <row r="202" spans="1:24" x14ac:dyDescent="0.25">
      <c r="A202" s="7" t="s">
        <v>45</v>
      </c>
      <c r="B202" s="7" t="s">
        <v>98</v>
      </c>
      <c r="C202" s="7" t="s">
        <v>401</v>
      </c>
      <c r="D202" s="7" t="s">
        <v>417</v>
      </c>
      <c r="E202" s="7" t="s">
        <v>282</v>
      </c>
      <c r="F202" s="7" t="s">
        <v>407</v>
      </c>
      <c r="G202" s="7" t="s">
        <v>400</v>
      </c>
      <c r="H202" s="7" t="s">
        <v>458</v>
      </c>
      <c r="I202" s="7" t="s">
        <v>397</v>
      </c>
      <c r="J202" s="23">
        <v>44461</v>
      </c>
      <c r="K202" s="7" t="s">
        <v>163</v>
      </c>
      <c r="L202" s="23">
        <v>44651</v>
      </c>
      <c r="M202" s="23">
        <v>44679</v>
      </c>
      <c r="N202" s="7">
        <v>8.3000000000000007</v>
      </c>
      <c r="O202" s="7" t="s">
        <v>160</v>
      </c>
      <c r="P202" s="7">
        <v>536766626</v>
      </c>
      <c r="Q202" s="7">
        <v>536766626</v>
      </c>
      <c r="R202" s="7">
        <v>536766626</v>
      </c>
      <c r="S202" s="7">
        <v>10000000</v>
      </c>
      <c r="T202" s="7">
        <v>10000000</v>
      </c>
      <c r="U202" s="7">
        <v>0</v>
      </c>
      <c r="V202" s="7">
        <v>0</v>
      </c>
      <c r="W202" s="7">
        <v>337453896</v>
      </c>
      <c r="X202" s="7">
        <v>337453896</v>
      </c>
    </row>
    <row r="203" spans="1:24" x14ac:dyDescent="0.25">
      <c r="A203" s="7" t="s">
        <v>137</v>
      </c>
      <c r="B203" s="7" t="s">
        <v>73</v>
      </c>
      <c r="C203" s="7" t="s">
        <v>398</v>
      </c>
      <c r="D203" s="7" t="s">
        <v>417</v>
      </c>
      <c r="E203" s="7" t="s">
        <v>283</v>
      </c>
      <c r="F203" s="7" t="s">
        <v>399</v>
      </c>
      <c r="G203" s="7" t="s">
        <v>400</v>
      </c>
      <c r="H203" s="7" t="s">
        <v>165</v>
      </c>
      <c r="I203" s="7" t="s">
        <v>397</v>
      </c>
      <c r="J203" s="23">
        <v>44001</v>
      </c>
      <c r="K203" s="7" t="s">
        <v>163</v>
      </c>
      <c r="L203" s="23">
        <v>44133</v>
      </c>
      <c r="M203" s="23">
        <v>44162</v>
      </c>
      <c r="N203" s="7">
        <v>5.9</v>
      </c>
      <c r="O203" s="7" t="s">
        <v>160</v>
      </c>
      <c r="P203" s="7">
        <v>71526259</v>
      </c>
      <c r="Q203" s="7">
        <v>71526259</v>
      </c>
      <c r="R203" s="7">
        <v>71526259</v>
      </c>
      <c r="S203" s="7">
        <v>0</v>
      </c>
      <c r="T203" s="7">
        <v>0</v>
      </c>
      <c r="U203" s="7">
        <v>0</v>
      </c>
      <c r="V203" s="7">
        <v>0</v>
      </c>
      <c r="W203" s="7">
        <v>43540561</v>
      </c>
      <c r="X203" s="7">
        <v>43540561</v>
      </c>
    </row>
    <row r="204" spans="1:24" x14ac:dyDescent="0.25">
      <c r="A204" s="7" t="s">
        <v>137</v>
      </c>
      <c r="B204" s="7" t="s">
        <v>73</v>
      </c>
      <c r="C204" s="7" t="s">
        <v>398</v>
      </c>
      <c r="D204" s="7" t="s">
        <v>423</v>
      </c>
      <c r="E204" s="7" t="s">
        <v>343</v>
      </c>
      <c r="F204" s="7" t="s">
        <v>399</v>
      </c>
      <c r="G204" s="7" t="s">
        <v>400</v>
      </c>
      <c r="H204" s="7" t="s">
        <v>169</v>
      </c>
      <c r="I204" s="7" t="s">
        <v>397</v>
      </c>
      <c r="J204" s="23">
        <v>44032</v>
      </c>
      <c r="K204" s="7" t="s">
        <v>163</v>
      </c>
      <c r="L204" s="23">
        <v>44462</v>
      </c>
      <c r="M204" s="23">
        <v>44334</v>
      </c>
      <c r="N204" s="7">
        <v>10.5</v>
      </c>
      <c r="O204" s="7" t="s">
        <v>160</v>
      </c>
      <c r="P204" s="7">
        <v>50339666</v>
      </c>
      <c r="Q204" s="7">
        <v>50339666</v>
      </c>
      <c r="R204" s="7">
        <v>50339666</v>
      </c>
      <c r="S204" s="7">
        <v>0</v>
      </c>
      <c r="T204" s="7">
        <v>0</v>
      </c>
      <c r="U204" s="7">
        <v>0</v>
      </c>
      <c r="V204" s="7">
        <v>0</v>
      </c>
      <c r="W204" s="7">
        <v>41634176</v>
      </c>
      <c r="X204" s="7">
        <v>41634177</v>
      </c>
    </row>
    <row r="205" spans="1:24" x14ac:dyDescent="0.25">
      <c r="A205" s="7" t="s">
        <v>138</v>
      </c>
      <c r="B205" s="7" t="s">
        <v>69</v>
      </c>
      <c r="C205" s="7" t="s">
        <v>404</v>
      </c>
      <c r="D205" s="7" t="s">
        <v>6</v>
      </c>
      <c r="E205" s="7" t="s">
        <v>250</v>
      </c>
      <c r="F205" s="7" t="s">
        <v>399</v>
      </c>
      <c r="G205" s="7" t="s">
        <v>405</v>
      </c>
      <c r="H205" s="7" t="s">
        <v>216</v>
      </c>
      <c r="I205" s="7" t="s">
        <v>397</v>
      </c>
      <c r="J205" s="23">
        <v>44253</v>
      </c>
      <c r="K205" s="7" t="s">
        <v>163</v>
      </c>
      <c r="L205" s="23">
        <v>44462</v>
      </c>
      <c r="M205" s="23">
        <v>44488</v>
      </c>
      <c r="N205" s="7">
        <v>8.1999999999999993</v>
      </c>
      <c r="O205" s="7" t="s">
        <v>160</v>
      </c>
      <c r="P205" s="7">
        <v>6387963</v>
      </c>
      <c r="Q205" s="7">
        <v>6387963</v>
      </c>
      <c r="R205" s="7">
        <v>6387963</v>
      </c>
      <c r="S205" s="7">
        <v>0</v>
      </c>
      <c r="T205" s="7">
        <v>0</v>
      </c>
      <c r="U205" s="7">
        <v>0</v>
      </c>
      <c r="V205" s="7">
        <v>0</v>
      </c>
      <c r="W205" s="7">
        <v>800300</v>
      </c>
      <c r="X205" s="7">
        <v>650300</v>
      </c>
    </row>
    <row r="206" spans="1:24" x14ac:dyDescent="0.25">
      <c r="A206" s="7" t="s">
        <v>138</v>
      </c>
      <c r="B206" s="7" t="s">
        <v>69</v>
      </c>
      <c r="C206" s="7" t="s">
        <v>404</v>
      </c>
      <c r="D206" s="7" t="s">
        <v>24</v>
      </c>
      <c r="E206" s="7" t="s">
        <v>359</v>
      </c>
      <c r="F206" s="7" t="s">
        <v>428</v>
      </c>
      <c r="G206" s="7" t="s">
        <v>405</v>
      </c>
      <c r="H206" s="7" t="s">
        <v>161</v>
      </c>
      <c r="I206" s="7" t="s">
        <v>207</v>
      </c>
      <c r="J206" s="23">
        <v>43936</v>
      </c>
      <c r="K206" s="7" t="s">
        <v>207</v>
      </c>
      <c r="L206" s="23"/>
      <c r="M206" s="23"/>
      <c r="N206" s="7"/>
      <c r="O206" s="7" t="s">
        <v>160</v>
      </c>
      <c r="P206" s="7">
        <v>0</v>
      </c>
      <c r="Q206" s="7">
        <v>0</v>
      </c>
      <c r="R206" s="7">
        <v>0</v>
      </c>
      <c r="S206" s="7">
        <v>0</v>
      </c>
      <c r="T206" s="7">
        <v>0</v>
      </c>
      <c r="U206" s="7">
        <v>0</v>
      </c>
      <c r="V206" s="7">
        <v>0</v>
      </c>
      <c r="W206" s="7">
        <v>26401725</v>
      </c>
      <c r="X206" s="7">
        <v>0</v>
      </c>
    </row>
    <row r="207" spans="1:24" x14ac:dyDescent="0.25">
      <c r="A207" s="7" t="s">
        <v>138</v>
      </c>
      <c r="B207" s="7" t="s">
        <v>69</v>
      </c>
      <c r="C207" s="7" t="s">
        <v>404</v>
      </c>
      <c r="D207" s="7" t="s">
        <v>24</v>
      </c>
      <c r="E207" s="7" t="s">
        <v>358</v>
      </c>
      <c r="F207" s="7" t="s">
        <v>428</v>
      </c>
      <c r="G207" s="7" t="s">
        <v>405</v>
      </c>
      <c r="H207" s="7" t="s">
        <v>203</v>
      </c>
      <c r="I207" s="7" t="s">
        <v>397</v>
      </c>
      <c r="J207" s="23">
        <v>44092</v>
      </c>
      <c r="K207" s="7" t="s">
        <v>163</v>
      </c>
      <c r="L207" s="23">
        <v>44343</v>
      </c>
      <c r="M207" s="23">
        <v>44364</v>
      </c>
      <c r="N207" s="7">
        <v>9.5</v>
      </c>
      <c r="O207" s="7" t="s">
        <v>160</v>
      </c>
      <c r="P207" s="7">
        <v>0</v>
      </c>
      <c r="Q207" s="7">
        <v>0</v>
      </c>
      <c r="R207" s="7">
        <v>0</v>
      </c>
      <c r="S207" s="7">
        <v>0</v>
      </c>
      <c r="T207" s="7">
        <v>0</v>
      </c>
      <c r="U207" s="7">
        <v>0</v>
      </c>
      <c r="V207" s="7">
        <v>0</v>
      </c>
      <c r="W207" s="7">
        <v>26922470</v>
      </c>
      <c r="X207" s="7">
        <v>26922470</v>
      </c>
    </row>
    <row r="208" spans="1:24" x14ac:dyDescent="0.25">
      <c r="A208" s="7" t="s">
        <v>138</v>
      </c>
      <c r="B208" s="7" t="s">
        <v>69</v>
      </c>
      <c r="C208" s="7" t="s">
        <v>404</v>
      </c>
      <c r="D208" s="7" t="s">
        <v>8</v>
      </c>
      <c r="E208" s="7" t="s">
        <v>376</v>
      </c>
      <c r="F208" s="7" t="s">
        <v>399</v>
      </c>
      <c r="G208" s="7" t="s">
        <v>408</v>
      </c>
      <c r="H208" s="7" t="s">
        <v>406</v>
      </c>
      <c r="I208" s="7" t="s">
        <v>397</v>
      </c>
      <c r="J208" s="23">
        <v>44341</v>
      </c>
      <c r="K208" s="7" t="s">
        <v>163</v>
      </c>
      <c r="L208" s="23">
        <v>44490</v>
      </c>
      <c r="M208" s="23">
        <v>44524</v>
      </c>
      <c r="N208" s="7">
        <v>6.8</v>
      </c>
      <c r="O208" s="7" t="s">
        <v>160</v>
      </c>
      <c r="P208" s="7">
        <v>3039336</v>
      </c>
      <c r="Q208" s="7">
        <v>3039336</v>
      </c>
      <c r="R208" s="7">
        <v>3039336</v>
      </c>
      <c r="S208" s="7">
        <v>0</v>
      </c>
      <c r="T208" s="7">
        <v>0</v>
      </c>
      <c r="U208" s="7">
        <v>0</v>
      </c>
      <c r="V208" s="7">
        <v>0</v>
      </c>
      <c r="W208" s="7">
        <v>1280880</v>
      </c>
      <c r="X208" s="7">
        <v>1280880</v>
      </c>
    </row>
    <row r="209" spans="1:24" x14ac:dyDescent="0.25">
      <c r="A209" s="7" t="s">
        <v>139</v>
      </c>
      <c r="B209" s="7" t="s">
        <v>73</v>
      </c>
      <c r="C209" s="7" t="s">
        <v>398</v>
      </c>
      <c r="D209" s="7" t="s">
        <v>420</v>
      </c>
      <c r="E209" s="7" t="s">
        <v>293</v>
      </c>
      <c r="F209" s="7" t="s">
        <v>399</v>
      </c>
      <c r="G209" s="7" t="s">
        <v>400</v>
      </c>
      <c r="H209" s="7" t="s">
        <v>169</v>
      </c>
      <c r="I209" s="7" t="s">
        <v>397</v>
      </c>
      <c r="J209" s="23">
        <v>44032</v>
      </c>
      <c r="K209" s="7" t="s">
        <v>163</v>
      </c>
      <c r="L209" s="23">
        <v>44175</v>
      </c>
      <c r="M209" s="23">
        <v>44187</v>
      </c>
      <c r="N209" s="7">
        <v>5.5</v>
      </c>
      <c r="O209" s="7" t="s">
        <v>160</v>
      </c>
      <c r="P209" s="7">
        <v>145706819</v>
      </c>
      <c r="Q209" s="7">
        <v>145706819</v>
      </c>
      <c r="R209" s="7">
        <v>145706819</v>
      </c>
      <c r="S209" s="7">
        <v>0</v>
      </c>
      <c r="T209" s="7">
        <v>0</v>
      </c>
      <c r="U209" s="7">
        <v>0</v>
      </c>
      <c r="V209" s="7">
        <v>0</v>
      </c>
      <c r="W209" s="7">
        <v>144254477</v>
      </c>
      <c r="X209" s="7">
        <v>143521989</v>
      </c>
    </row>
    <row r="210" spans="1:24" x14ac:dyDescent="0.25">
      <c r="A210" s="7" t="s">
        <v>140</v>
      </c>
      <c r="B210" s="7" t="s">
        <v>80</v>
      </c>
      <c r="C210" s="7" t="s">
        <v>404</v>
      </c>
      <c r="D210" s="7" t="s">
        <v>6</v>
      </c>
      <c r="E210" s="7" t="s">
        <v>251</v>
      </c>
      <c r="F210" s="7" t="s">
        <v>399</v>
      </c>
      <c r="G210" s="7" t="s">
        <v>405</v>
      </c>
      <c r="H210" s="7" t="s">
        <v>216</v>
      </c>
      <c r="I210" s="7" t="s">
        <v>397</v>
      </c>
      <c r="J210" s="23">
        <v>44256</v>
      </c>
      <c r="K210" s="7" t="s">
        <v>163</v>
      </c>
      <c r="L210" s="23">
        <v>44490</v>
      </c>
      <c r="M210" s="23">
        <v>44524</v>
      </c>
      <c r="N210" s="7">
        <v>9.4</v>
      </c>
      <c r="O210" s="7" t="s">
        <v>160</v>
      </c>
      <c r="P210" s="7">
        <v>2355648</v>
      </c>
      <c r="Q210" s="7">
        <v>2355648</v>
      </c>
      <c r="R210" s="7">
        <v>2355648</v>
      </c>
      <c r="S210" s="7">
        <v>0</v>
      </c>
      <c r="T210" s="7">
        <v>0</v>
      </c>
      <c r="U210" s="7">
        <v>0</v>
      </c>
      <c r="V210" s="7">
        <v>0</v>
      </c>
      <c r="W210" s="7">
        <v>753000</v>
      </c>
      <c r="X210" s="7">
        <v>753000</v>
      </c>
    </row>
    <row r="211" spans="1:24" x14ac:dyDescent="0.25">
      <c r="A211" s="7" t="s">
        <v>140</v>
      </c>
      <c r="B211" s="7" t="s">
        <v>80</v>
      </c>
      <c r="C211" s="7" t="s">
        <v>404</v>
      </c>
      <c r="D211" s="7" t="s">
        <v>423</v>
      </c>
      <c r="E211" s="7" t="s">
        <v>344</v>
      </c>
      <c r="F211" s="7" t="s">
        <v>399</v>
      </c>
      <c r="G211" s="7" t="s">
        <v>405</v>
      </c>
      <c r="H211" s="7" t="s">
        <v>165</v>
      </c>
      <c r="I211" s="7" t="s">
        <v>397</v>
      </c>
      <c r="J211" s="23">
        <v>44001</v>
      </c>
      <c r="K211" s="7" t="s">
        <v>163</v>
      </c>
      <c r="L211" s="23">
        <v>44217</v>
      </c>
      <c r="M211" s="23">
        <v>44239</v>
      </c>
      <c r="N211" s="7">
        <v>8.4</v>
      </c>
      <c r="O211" s="7" t="s">
        <v>160</v>
      </c>
      <c r="P211" s="7">
        <v>3292987</v>
      </c>
      <c r="Q211" s="7">
        <v>3292987</v>
      </c>
      <c r="R211" s="7">
        <v>3292987</v>
      </c>
      <c r="S211" s="7">
        <v>0</v>
      </c>
      <c r="T211" s="7">
        <v>0</v>
      </c>
      <c r="U211" s="7">
        <v>0</v>
      </c>
      <c r="V211" s="7">
        <v>0</v>
      </c>
      <c r="W211" s="7">
        <v>1060000</v>
      </c>
      <c r="X211" s="7">
        <v>1010000</v>
      </c>
    </row>
    <row r="212" spans="1:24" x14ac:dyDescent="0.25">
      <c r="A212" s="7" t="s">
        <v>141</v>
      </c>
      <c r="B212" s="7" t="s">
        <v>71</v>
      </c>
      <c r="C212" s="7" t="s">
        <v>404</v>
      </c>
      <c r="D212" s="7" t="s">
        <v>417</v>
      </c>
      <c r="E212" s="7" t="s">
        <v>284</v>
      </c>
      <c r="F212" s="7" t="s">
        <v>399</v>
      </c>
      <c r="G212" s="7" t="s">
        <v>405</v>
      </c>
      <c r="H212" s="7" t="s">
        <v>161</v>
      </c>
      <c r="I212" s="7" t="s">
        <v>397</v>
      </c>
      <c r="J212" s="23">
        <v>43936</v>
      </c>
      <c r="K212" s="7" t="s">
        <v>163</v>
      </c>
      <c r="L212" s="23">
        <v>44119</v>
      </c>
      <c r="M212" s="23">
        <v>44141</v>
      </c>
      <c r="N212" s="7">
        <v>7.4</v>
      </c>
      <c r="O212" s="7" t="s">
        <v>160</v>
      </c>
      <c r="P212" s="7">
        <v>25117387</v>
      </c>
      <c r="Q212" s="7">
        <v>25117387</v>
      </c>
      <c r="R212" s="7">
        <v>25117387</v>
      </c>
      <c r="S212" s="7">
        <v>0</v>
      </c>
      <c r="T212" s="7">
        <v>0</v>
      </c>
      <c r="U212" s="7">
        <v>0</v>
      </c>
      <c r="V212" s="7">
        <v>0</v>
      </c>
      <c r="W212" s="7">
        <v>12364617</v>
      </c>
      <c r="X212" s="7">
        <v>12124067</v>
      </c>
    </row>
    <row r="213" spans="1:24" x14ac:dyDescent="0.25">
      <c r="A213" s="7" t="s">
        <v>46</v>
      </c>
      <c r="B213" s="7" t="s">
        <v>98</v>
      </c>
      <c r="C213" s="7" t="s">
        <v>401</v>
      </c>
      <c r="D213" s="7" t="s">
        <v>417</v>
      </c>
      <c r="E213" s="7" t="s">
        <v>191</v>
      </c>
      <c r="F213" s="7" t="s">
        <v>407</v>
      </c>
      <c r="G213" s="7" t="s">
        <v>400</v>
      </c>
      <c r="H213" s="7" t="s">
        <v>169</v>
      </c>
      <c r="I213" s="7" t="s">
        <v>397</v>
      </c>
      <c r="J213" s="23">
        <v>44035</v>
      </c>
      <c r="K213" s="7" t="s">
        <v>163</v>
      </c>
      <c r="L213" s="23">
        <v>44154</v>
      </c>
      <c r="M213" s="23">
        <v>44175</v>
      </c>
      <c r="N213" s="7">
        <v>5.3</v>
      </c>
      <c r="O213" s="7" t="s">
        <v>160</v>
      </c>
      <c r="P213" s="7">
        <v>407908516</v>
      </c>
      <c r="Q213" s="7">
        <v>407908516</v>
      </c>
      <c r="R213" s="7">
        <v>407908516</v>
      </c>
      <c r="S213" s="7">
        <v>20900000</v>
      </c>
      <c r="T213" s="7">
        <v>20900000</v>
      </c>
      <c r="U213" s="7">
        <v>0</v>
      </c>
      <c r="V213" s="7">
        <v>0</v>
      </c>
      <c r="W213" s="7">
        <v>84503562</v>
      </c>
      <c r="X213" s="7">
        <v>84503562</v>
      </c>
    </row>
    <row r="214" spans="1:24" x14ac:dyDescent="0.25">
      <c r="A214" s="7" t="s">
        <v>46</v>
      </c>
      <c r="B214" s="7" t="s">
        <v>98</v>
      </c>
      <c r="C214" s="7" t="s">
        <v>401</v>
      </c>
      <c r="D214" s="7" t="s">
        <v>423</v>
      </c>
      <c r="E214" s="7" t="s">
        <v>345</v>
      </c>
      <c r="F214" s="7" t="s">
        <v>399</v>
      </c>
      <c r="G214" s="7" t="s">
        <v>408</v>
      </c>
      <c r="H214" s="7" t="s">
        <v>169</v>
      </c>
      <c r="I214" s="7" t="s">
        <v>397</v>
      </c>
      <c r="J214" s="23">
        <v>44035</v>
      </c>
      <c r="K214" s="7" t="s">
        <v>163</v>
      </c>
      <c r="L214" s="23">
        <v>44154</v>
      </c>
      <c r="M214" s="23">
        <v>44175</v>
      </c>
      <c r="N214" s="7">
        <v>5.3</v>
      </c>
      <c r="O214" s="7" t="s">
        <v>160</v>
      </c>
      <c r="P214" s="7">
        <v>179362012</v>
      </c>
      <c r="Q214" s="7">
        <v>179362012</v>
      </c>
      <c r="R214" s="7">
        <v>179362012</v>
      </c>
      <c r="S214" s="7">
        <v>0</v>
      </c>
      <c r="T214" s="7">
        <v>0</v>
      </c>
      <c r="U214" s="7">
        <v>0</v>
      </c>
      <c r="V214" s="7">
        <v>0</v>
      </c>
      <c r="W214" s="7">
        <v>79146739</v>
      </c>
      <c r="X214" s="7">
        <v>54597626</v>
      </c>
    </row>
    <row r="215" spans="1:24" x14ac:dyDescent="0.25">
      <c r="A215" s="7" t="s">
        <v>142</v>
      </c>
      <c r="B215" s="7" t="s">
        <v>78</v>
      </c>
      <c r="C215" s="7" t="s">
        <v>401</v>
      </c>
      <c r="D215" s="7" t="s">
        <v>417</v>
      </c>
      <c r="E215" s="7" t="s">
        <v>285</v>
      </c>
      <c r="F215" s="7" t="s">
        <v>399</v>
      </c>
      <c r="G215" s="7" t="s">
        <v>400</v>
      </c>
      <c r="H215" s="7" t="s">
        <v>169</v>
      </c>
      <c r="I215" s="7" t="s">
        <v>397</v>
      </c>
      <c r="J215" s="23">
        <v>44032</v>
      </c>
      <c r="K215" s="7" t="s">
        <v>163</v>
      </c>
      <c r="L215" s="23">
        <v>44119</v>
      </c>
      <c r="M215" s="23">
        <v>44141</v>
      </c>
      <c r="N215" s="7">
        <v>4.2</v>
      </c>
      <c r="O215" s="7" t="s">
        <v>160</v>
      </c>
      <c r="P215" s="7">
        <v>60648469</v>
      </c>
      <c r="Q215" s="7">
        <v>60648469</v>
      </c>
      <c r="R215" s="7">
        <v>60648469</v>
      </c>
      <c r="S215" s="7">
        <v>0</v>
      </c>
      <c r="T215" s="7">
        <v>0</v>
      </c>
      <c r="U215" s="7">
        <v>0</v>
      </c>
      <c r="V215" s="7">
        <v>0</v>
      </c>
      <c r="W215" s="7">
        <v>20717613</v>
      </c>
      <c r="X215" s="7">
        <v>20717613</v>
      </c>
    </row>
    <row r="216" spans="1:24" x14ac:dyDescent="0.25">
      <c r="A216" s="7" t="s">
        <v>143</v>
      </c>
      <c r="B216" s="7" t="s">
        <v>69</v>
      </c>
      <c r="C216" s="7" t="s">
        <v>404</v>
      </c>
      <c r="D216" s="7" t="s">
        <v>6</v>
      </c>
      <c r="E216" s="7" t="s">
        <v>252</v>
      </c>
      <c r="F216" s="7" t="s">
        <v>399</v>
      </c>
      <c r="G216" s="7" t="s">
        <v>405</v>
      </c>
      <c r="H216" s="7" t="s">
        <v>169</v>
      </c>
      <c r="I216" s="7" t="s">
        <v>397</v>
      </c>
      <c r="J216" s="23">
        <v>44032</v>
      </c>
      <c r="K216" s="7" t="s">
        <v>163</v>
      </c>
      <c r="L216" s="23">
        <v>44154</v>
      </c>
      <c r="M216" s="23">
        <v>44175</v>
      </c>
      <c r="N216" s="7">
        <v>5.3</v>
      </c>
      <c r="O216" s="7" t="s">
        <v>160</v>
      </c>
      <c r="P216" s="7">
        <v>3465299</v>
      </c>
      <c r="Q216" s="7">
        <v>3465299</v>
      </c>
      <c r="R216" s="7">
        <v>3465299</v>
      </c>
      <c r="S216" s="7">
        <v>0</v>
      </c>
      <c r="T216" s="7">
        <v>0</v>
      </c>
      <c r="U216" s="7">
        <v>0</v>
      </c>
      <c r="V216" s="7">
        <v>0</v>
      </c>
      <c r="W216" s="7">
        <v>2702112</v>
      </c>
      <c r="X216" s="7">
        <v>2702112</v>
      </c>
    </row>
    <row r="217" spans="1:24" x14ac:dyDescent="0.25">
      <c r="A217" s="7" t="s">
        <v>143</v>
      </c>
      <c r="B217" s="7" t="s">
        <v>69</v>
      </c>
      <c r="C217" s="7" t="s">
        <v>404</v>
      </c>
      <c r="D217" s="7" t="s">
        <v>423</v>
      </c>
      <c r="E217" s="7" t="s">
        <v>346</v>
      </c>
      <c r="F217" s="7" t="s">
        <v>399</v>
      </c>
      <c r="G217" s="7" t="s">
        <v>405</v>
      </c>
      <c r="H217" s="7" t="s">
        <v>165</v>
      </c>
      <c r="I217" s="7" t="s">
        <v>397</v>
      </c>
      <c r="J217" s="7">
        <v>44001</v>
      </c>
      <c r="K217" s="7" t="s">
        <v>163</v>
      </c>
      <c r="L217" s="7">
        <v>44133</v>
      </c>
      <c r="M217" s="7">
        <v>44162</v>
      </c>
      <c r="N217" s="7">
        <v>5.9</v>
      </c>
      <c r="O217" s="7" t="s">
        <v>160</v>
      </c>
      <c r="P217" s="7">
        <v>3937840</v>
      </c>
      <c r="Q217" s="7">
        <v>3937840</v>
      </c>
      <c r="R217" s="7">
        <v>3937840</v>
      </c>
      <c r="S217" s="7">
        <v>0</v>
      </c>
      <c r="T217" s="7">
        <v>0</v>
      </c>
      <c r="U217" s="7">
        <v>0</v>
      </c>
      <c r="V217" s="7">
        <v>0</v>
      </c>
      <c r="W217" s="7">
        <v>1290829</v>
      </c>
      <c r="X217" s="7">
        <v>649595</v>
      </c>
    </row>
    <row r="218" spans="1:24" x14ac:dyDescent="0.25">
      <c r="A218" s="7" t="s">
        <v>143</v>
      </c>
      <c r="B218" s="7" t="s">
        <v>69</v>
      </c>
      <c r="C218" s="7" t="s">
        <v>404</v>
      </c>
      <c r="D218" s="7" t="s">
        <v>8</v>
      </c>
      <c r="E218" s="7" t="s">
        <v>377</v>
      </c>
      <c r="F218" s="7" t="s">
        <v>399</v>
      </c>
      <c r="G218" s="7" t="s">
        <v>405</v>
      </c>
      <c r="H218" s="7" t="s">
        <v>169</v>
      </c>
      <c r="I218" s="7" t="s">
        <v>397</v>
      </c>
      <c r="J218" s="23">
        <v>44032</v>
      </c>
      <c r="K218" s="7" t="s">
        <v>163</v>
      </c>
      <c r="L218" s="23">
        <v>44154</v>
      </c>
      <c r="M218" s="23">
        <v>44175</v>
      </c>
      <c r="N218" s="7">
        <v>5.3</v>
      </c>
      <c r="O218" s="7" t="s">
        <v>160</v>
      </c>
      <c r="P218" s="7">
        <v>8348220</v>
      </c>
      <c r="Q218" s="7">
        <v>8348220</v>
      </c>
      <c r="R218" s="7">
        <v>8348220</v>
      </c>
      <c r="S218" s="7">
        <v>0</v>
      </c>
      <c r="T218" s="7">
        <v>0</v>
      </c>
      <c r="U218" s="7">
        <v>0</v>
      </c>
      <c r="V218" s="7">
        <v>0</v>
      </c>
      <c r="W218" s="7">
        <v>4629973</v>
      </c>
      <c r="X218" s="7">
        <v>4629973</v>
      </c>
    </row>
    <row r="219" spans="1:24" x14ac:dyDescent="0.25">
      <c r="A219" s="7" t="s">
        <v>144</v>
      </c>
      <c r="B219" s="7" t="s">
        <v>81</v>
      </c>
      <c r="C219" s="7" t="s">
        <v>398</v>
      </c>
      <c r="D219" s="7" t="s">
        <v>6</v>
      </c>
      <c r="E219" s="7" t="s">
        <v>253</v>
      </c>
      <c r="F219" s="7" t="s">
        <v>399</v>
      </c>
      <c r="G219" s="7" t="s">
        <v>400</v>
      </c>
      <c r="H219" s="7" t="s">
        <v>165</v>
      </c>
      <c r="I219" s="7" t="s">
        <v>397</v>
      </c>
      <c r="J219" s="23">
        <v>44001</v>
      </c>
      <c r="K219" s="7" t="s">
        <v>163</v>
      </c>
      <c r="L219" s="23">
        <v>44147</v>
      </c>
      <c r="M219" s="23">
        <v>44168</v>
      </c>
      <c r="N219" s="7">
        <v>6</v>
      </c>
      <c r="O219" s="7" t="s">
        <v>52</v>
      </c>
      <c r="P219" s="7">
        <v>40782952</v>
      </c>
      <c r="Q219" s="7">
        <v>40782952</v>
      </c>
      <c r="R219" s="7">
        <v>40782952</v>
      </c>
      <c r="S219" s="7">
        <v>0</v>
      </c>
      <c r="T219" s="7">
        <v>0</v>
      </c>
      <c r="U219" s="7">
        <v>0</v>
      </c>
      <c r="V219" s="7">
        <v>0</v>
      </c>
      <c r="W219" s="7">
        <v>6656098</v>
      </c>
      <c r="X219" s="7">
        <v>6656098</v>
      </c>
    </row>
    <row r="220" spans="1:24" x14ac:dyDescent="0.25">
      <c r="A220" s="7" t="s">
        <v>144</v>
      </c>
      <c r="B220" s="7" t="s">
        <v>81</v>
      </c>
      <c r="C220" s="7" t="s">
        <v>398</v>
      </c>
      <c r="D220" s="7" t="s">
        <v>423</v>
      </c>
      <c r="E220" s="7" t="s">
        <v>347</v>
      </c>
      <c r="F220" s="7" t="s">
        <v>399</v>
      </c>
      <c r="G220" s="7" t="s">
        <v>400</v>
      </c>
      <c r="H220" s="7" t="s">
        <v>165</v>
      </c>
      <c r="I220" s="7" t="s">
        <v>397</v>
      </c>
      <c r="J220" s="23">
        <v>44001</v>
      </c>
      <c r="K220" s="7" t="s">
        <v>163</v>
      </c>
      <c r="L220" s="23">
        <v>44147</v>
      </c>
      <c r="M220" s="23">
        <v>44168</v>
      </c>
      <c r="N220" s="7">
        <v>6</v>
      </c>
      <c r="O220" s="7" t="s">
        <v>52</v>
      </c>
      <c r="P220" s="7">
        <v>54555577</v>
      </c>
      <c r="Q220" s="7">
        <v>54555577</v>
      </c>
      <c r="R220" s="7">
        <v>54555577</v>
      </c>
      <c r="S220" s="7">
        <v>0</v>
      </c>
      <c r="T220" s="7">
        <v>0</v>
      </c>
      <c r="U220" s="7">
        <v>0</v>
      </c>
      <c r="V220" s="7">
        <v>0</v>
      </c>
      <c r="W220" s="7">
        <v>11935876</v>
      </c>
      <c r="X220" s="7">
        <v>11935876</v>
      </c>
    </row>
    <row r="221" spans="1:24" x14ac:dyDescent="0.25">
      <c r="A221" s="7" t="s">
        <v>144</v>
      </c>
      <c r="B221" s="7" t="s">
        <v>81</v>
      </c>
      <c r="C221" s="7" t="s">
        <v>398</v>
      </c>
      <c r="D221" s="7" t="s">
        <v>8</v>
      </c>
      <c r="E221" s="7" t="s">
        <v>378</v>
      </c>
      <c r="F221" s="7" t="s">
        <v>399</v>
      </c>
      <c r="G221" s="7" t="s">
        <v>400</v>
      </c>
      <c r="H221" s="7" t="s">
        <v>165</v>
      </c>
      <c r="I221" s="7" t="s">
        <v>397</v>
      </c>
      <c r="J221" s="23">
        <v>44001</v>
      </c>
      <c r="K221" s="7" t="s">
        <v>163</v>
      </c>
      <c r="L221" s="23">
        <v>44147</v>
      </c>
      <c r="M221" s="23">
        <v>44168</v>
      </c>
      <c r="N221" s="7">
        <v>6</v>
      </c>
      <c r="O221" s="7" t="s">
        <v>52</v>
      </c>
      <c r="P221" s="7">
        <v>3517631</v>
      </c>
      <c r="Q221" s="7">
        <v>3517631</v>
      </c>
      <c r="R221" s="7">
        <v>3517631</v>
      </c>
      <c r="S221" s="7">
        <v>0</v>
      </c>
      <c r="T221" s="7">
        <v>0</v>
      </c>
      <c r="U221" s="7">
        <v>0</v>
      </c>
      <c r="V221" s="7">
        <v>0</v>
      </c>
      <c r="W221" s="7">
        <v>1718204</v>
      </c>
      <c r="X221" s="7">
        <v>1718204</v>
      </c>
    </row>
    <row r="222" spans="1:24" x14ac:dyDescent="0.25">
      <c r="A222" s="7" t="s">
        <v>47</v>
      </c>
      <c r="B222" s="7" t="s">
        <v>73</v>
      </c>
      <c r="C222" s="7" t="s">
        <v>404</v>
      </c>
      <c r="D222" s="7" t="s">
        <v>6</v>
      </c>
      <c r="E222" s="7" t="s">
        <v>254</v>
      </c>
      <c r="F222" s="7" t="s">
        <v>407</v>
      </c>
      <c r="G222" s="7" t="s">
        <v>405</v>
      </c>
      <c r="H222" s="7" t="s">
        <v>406</v>
      </c>
      <c r="I222" s="7" t="s">
        <v>397</v>
      </c>
      <c r="J222" s="7">
        <v>44337</v>
      </c>
      <c r="K222" s="7" t="s">
        <v>163</v>
      </c>
      <c r="L222" s="7">
        <v>44518</v>
      </c>
      <c r="M222" s="7">
        <v>44543</v>
      </c>
      <c r="N222" s="7">
        <v>7.4</v>
      </c>
      <c r="O222" s="7" t="s">
        <v>160</v>
      </c>
      <c r="P222" s="7">
        <v>4798985</v>
      </c>
      <c r="Q222" s="7">
        <v>4798985</v>
      </c>
      <c r="R222" s="7">
        <v>4798985</v>
      </c>
      <c r="S222" s="7">
        <v>900000</v>
      </c>
      <c r="T222" s="7">
        <v>900000</v>
      </c>
      <c r="U222" s="7">
        <v>0</v>
      </c>
      <c r="V222" s="7">
        <v>0</v>
      </c>
      <c r="W222" s="7">
        <v>1605000</v>
      </c>
      <c r="X222" s="7">
        <v>1605000</v>
      </c>
    </row>
    <row r="223" spans="1:24" x14ac:dyDescent="0.25">
      <c r="A223" s="7" t="s">
        <v>145</v>
      </c>
      <c r="B223" s="7" t="s">
        <v>71</v>
      </c>
      <c r="C223" s="7" t="s">
        <v>404</v>
      </c>
      <c r="D223" s="7" t="s">
        <v>8</v>
      </c>
      <c r="E223" s="7" t="s">
        <v>379</v>
      </c>
      <c r="F223" s="7" t="s">
        <v>399</v>
      </c>
      <c r="G223" s="7" t="s">
        <v>409</v>
      </c>
      <c r="H223" s="7" t="s">
        <v>203</v>
      </c>
      <c r="I223" s="7" t="s">
        <v>397</v>
      </c>
      <c r="J223" s="23">
        <v>44092</v>
      </c>
      <c r="K223" s="7" t="s">
        <v>163</v>
      </c>
      <c r="L223" s="23">
        <v>44161</v>
      </c>
      <c r="M223" s="23">
        <v>44182</v>
      </c>
      <c r="N223" s="7">
        <v>3.5</v>
      </c>
      <c r="O223" s="7" t="s">
        <v>160</v>
      </c>
      <c r="P223" s="7">
        <v>5067499</v>
      </c>
      <c r="Q223" s="7">
        <v>5067499</v>
      </c>
      <c r="R223" s="7">
        <v>5067499</v>
      </c>
      <c r="S223" s="7">
        <v>0</v>
      </c>
      <c r="T223" s="7">
        <v>0</v>
      </c>
      <c r="U223" s="7">
        <v>0</v>
      </c>
      <c r="V223" s="7">
        <v>0</v>
      </c>
      <c r="W223" s="7">
        <v>1471948</v>
      </c>
      <c r="X223" s="7">
        <v>1471948</v>
      </c>
    </row>
    <row r="224" spans="1:24" x14ac:dyDescent="0.25">
      <c r="A224" s="7" t="s">
        <v>145</v>
      </c>
      <c r="B224" s="7" t="s">
        <v>71</v>
      </c>
      <c r="C224" s="7" t="s">
        <v>404</v>
      </c>
      <c r="D224" s="7" t="s">
        <v>8</v>
      </c>
      <c r="E224" s="7" t="s">
        <v>497</v>
      </c>
      <c r="F224" s="7" t="s">
        <v>411</v>
      </c>
      <c r="G224" s="7" t="s">
        <v>409</v>
      </c>
      <c r="H224" s="7"/>
      <c r="I224" s="7" t="s">
        <v>403</v>
      </c>
      <c r="J224" s="23"/>
      <c r="K224" s="7"/>
      <c r="L224" s="23"/>
      <c r="M224" s="23"/>
      <c r="N224" s="7"/>
      <c r="O224" s="7" t="s">
        <v>160</v>
      </c>
      <c r="P224" s="7">
        <v>0</v>
      </c>
      <c r="Q224" s="7">
        <v>0</v>
      </c>
      <c r="R224" s="7">
        <v>0</v>
      </c>
      <c r="S224" s="7">
        <v>0</v>
      </c>
      <c r="T224" s="7">
        <v>0</v>
      </c>
      <c r="U224" s="7">
        <v>0</v>
      </c>
      <c r="V224" s="7">
        <v>0</v>
      </c>
      <c r="W224" s="7">
        <v>0</v>
      </c>
      <c r="X224" s="7">
        <v>0</v>
      </c>
    </row>
    <row r="225" spans="1:24" x14ac:dyDescent="0.25">
      <c r="A225" s="7" t="s">
        <v>22</v>
      </c>
      <c r="B225" s="7" t="s">
        <v>98</v>
      </c>
      <c r="C225" s="7" t="s">
        <v>401</v>
      </c>
      <c r="D225" s="7" t="s">
        <v>417</v>
      </c>
      <c r="E225" s="7" t="s">
        <v>192</v>
      </c>
      <c r="F225" s="7" t="s">
        <v>407</v>
      </c>
      <c r="G225" s="7" t="s">
        <v>408</v>
      </c>
      <c r="H225" s="7" t="s">
        <v>161</v>
      </c>
      <c r="I225" s="7" t="s">
        <v>397</v>
      </c>
      <c r="J225" s="7">
        <v>43935</v>
      </c>
      <c r="K225" s="7" t="s">
        <v>163</v>
      </c>
      <c r="L225" s="7">
        <v>44091</v>
      </c>
      <c r="M225" s="7">
        <v>44125</v>
      </c>
      <c r="N225" s="7">
        <v>6.9</v>
      </c>
      <c r="O225" s="7" t="s">
        <v>160</v>
      </c>
      <c r="P225" s="7">
        <v>318976981</v>
      </c>
      <c r="Q225" s="7">
        <v>318976981</v>
      </c>
      <c r="R225" s="7">
        <v>318976981</v>
      </c>
      <c r="S225" s="7">
        <v>20500000</v>
      </c>
      <c r="T225" s="7">
        <v>20500000</v>
      </c>
      <c r="U225" s="7">
        <v>0</v>
      </c>
      <c r="V225" s="7">
        <v>0</v>
      </c>
      <c r="W225" s="7">
        <v>359606660</v>
      </c>
      <c r="X225" s="7">
        <v>359331661</v>
      </c>
    </row>
    <row r="226" spans="1:24" x14ac:dyDescent="0.25">
      <c r="A226" s="7" t="s">
        <v>22</v>
      </c>
      <c r="B226" s="7" t="s">
        <v>98</v>
      </c>
      <c r="C226" s="7" t="s">
        <v>401</v>
      </c>
      <c r="D226" s="7" t="s">
        <v>423</v>
      </c>
      <c r="E226" s="7" t="s">
        <v>193</v>
      </c>
      <c r="F226" s="7" t="s">
        <v>407</v>
      </c>
      <c r="G226" s="7" t="s">
        <v>408</v>
      </c>
      <c r="H226" s="7" t="s">
        <v>161</v>
      </c>
      <c r="I226" s="7" t="s">
        <v>397</v>
      </c>
      <c r="J226" s="23">
        <v>43935</v>
      </c>
      <c r="K226" s="7" t="s">
        <v>163</v>
      </c>
      <c r="L226" s="23">
        <v>44119</v>
      </c>
      <c r="M226" s="23">
        <v>44141</v>
      </c>
      <c r="N226" s="7">
        <v>7.4</v>
      </c>
      <c r="O226" s="7" t="s">
        <v>160</v>
      </c>
      <c r="P226" s="7">
        <v>260024950</v>
      </c>
      <c r="Q226" s="7">
        <v>260024950</v>
      </c>
      <c r="R226" s="7">
        <v>260024950</v>
      </c>
      <c r="S226" s="7">
        <v>3000000</v>
      </c>
      <c r="T226" s="7">
        <v>3000000</v>
      </c>
      <c r="U226" s="7">
        <v>0</v>
      </c>
      <c r="V226" s="7">
        <v>0</v>
      </c>
      <c r="W226" s="7">
        <v>38918197</v>
      </c>
      <c r="X226" s="7">
        <v>38918197</v>
      </c>
    </row>
    <row r="227" spans="1:24" x14ac:dyDescent="0.25">
      <c r="A227" s="7" t="s">
        <v>22</v>
      </c>
      <c r="B227" s="7" t="s">
        <v>98</v>
      </c>
      <c r="C227" s="7" t="s">
        <v>401</v>
      </c>
      <c r="D227" s="7" t="s">
        <v>423</v>
      </c>
      <c r="E227" s="7" t="s">
        <v>498</v>
      </c>
      <c r="F227" s="7" t="s">
        <v>411</v>
      </c>
      <c r="G227" s="7" t="s">
        <v>408</v>
      </c>
      <c r="H227" s="7" t="s">
        <v>485</v>
      </c>
      <c r="I227" s="7" t="s">
        <v>403</v>
      </c>
      <c r="J227" s="23"/>
      <c r="K227" s="7"/>
      <c r="L227" s="23"/>
      <c r="M227" s="23"/>
      <c r="N227" s="7"/>
      <c r="O227" s="7" t="s">
        <v>160</v>
      </c>
      <c r="P227" s="7">
        <v>0</v>
      </c>
      <c r="Q227" s="7">
        <v>0</v>
      </c>
      <c r="R227" s="7">
        <v>0</v>
      </c>
      <c r="S227" s="7">
        <v>0</v>
      </c>
      <c r="T227" s="7">
        <v>0</v>
      </c>
      <c r="U227" s="7">
        <v>0</v>
      </c>
      <c r="V227" s="7">
        <v>0</v>
      </c>
      <c r="W227" s="7">
        <v>0</v>
      </c>
      <c r="X227" s="7">
        <v>0</v>
      </c>
    </row>
    <row r="228" spans="1:24" x14ac:dyDescent="0.25">
      <c r="A228" s="7" t="s">
        <v>48</v>
      </c>
      <c r="B228" s="7" t="s">
        <v>71</v>
      </c>
      <c r="C228" s="7" t="s">
        <v>398</v>
      </c>
      <c r="D228" s="7" t="s">
        <v>417</v>
      </c>
      <c r="E228" s="7" t="s">
        <v>194</v>
      </c>
      <c r="F228" s="7" t="s">
        <v>407</v>
      </c>
      <c r="G228" s="7" t="s">
        <v>400</v>
      </c>
      <c r="H228" s="7" t="s">
        <v>169</v>
      </c>
      <c r="I228" s="7" t="s">
        <v>397</v>
      </c>
      <c r="J228" s="23">
        <v>44032</v>
      </c>
      <c r="K228" s="7" t="s">
        <v>163</v>
      </c>
      <c r="L228" s="23">
        <v>44147</v>
      </c>
      <c r="M228" s="23">
        <v>44168</v>
      </c>
      <c r="N228" s="7">
        <v>5.0999999999999996</v>
      </c>
      <c r="O228" s="7" t="s">
        <v>160</v>
      </c>
      <c r="P228" s="7">
        <v>119478266</v>
      </c>
      <c r="Q228" s="7">
        <v>119478266</v>
      </c>
      <c r="R228" s="7">
        <v>119478266</v>
      </c>
      <c r="S228" s="7">
        <v>16300000</v>
      </c>
      <c r="T228" s="7">
        <v>16300000</v>
      </c>
      <c r="U228" s="7">
        <v>0</v>
      </c>
      <c r="V228" s="7">
        <v>0</v>
      </c>
      <c r="W228" s="7">
        <v>36001292</v>
      </c>
      <c r="X228" s="7">
        <v>34471292</v>
      </c>
    </row>
    <row r="229" spans="1:24" x14ac:dyDescent="0.25">
      <c r="A229" s="7" t="s">
        <v>48</v>
      </c>
      <c r="B229" s="7" t="s">
        <v>71</v>
      </c>
      <c r="C229" s="7" t="s">
        <v>398</v>
      </c>
      <c r="D229" s="7" t="s">
        <v>417</v>
      </c>
      <c r="E229" s="7" t="s">
        <v>482</v>
      </c>
      <c r="F229" s="7" t="s">
        <v>483</v>
      </c>
      <c r="G229" s="7" t="s">
        <v>400</v>
      </c>
      <c r="H229" s="7"/>
      <c r="I229" s="7" t="s">
        <v>402</v>
      </c>
      <c r="J229" s="23"/>
      <c r="K229" s="7" t="s">
        <v>163</v>
      </c>
      <c r="L229" s="23"/>
      <c r="M229" s="23"/>
      <c r="N229" s="7"/>
      <c r="O229" s="7" t="s">
        <v>160</v>
      </c>
      <c r="P229" s="7">
        <v>0</v>
      </c>
      <c r="Q229" s="7">
        <v>0</v>
      </c>
      <c r="R229" s="7">
        <v>0</v>
      </c>
      <c r="S229" s="7">
        <v>0</v>
      </c>
      <c r="T229" s="7">
        <v>0</v>
      </c>
      <c r="U229" s="7">
        <v>0</v>
      </c>
      <c r="V229" s="7">
        <v>0</v>
      </c>
      <c r="W229" s="7">
        <v>0</v>
      </c>
      <c r="X229" s="7">
        <v>0</v>
      </c>
    </row>
    <row r="230" spans="1:24" x14ac:dyDescent="0.25">
      <c r="A230" s="7" t="s">
        <v>48</v>
      </c>
      <c r="B230" t="s">
        <v>71</v>
      </c>
      <c r="C230" t="s">
        <v>398</v>
      </c>
      <c r="D230" s="7" t="s">
        <v>417</v>
      </c>
      <c r="E230" t="s">
        <v>499</v>
      </c>
      <c r="F230" t="s">
        <v>411</v>
      </c>
      <c r="G230" t="s">
        <v>400</v>
      </c>
      <c r="H230" s="40" t="s">
        <v>412</v>
      </c>
      <c r="I230" s="40" t="s">
        <v>402</v>
      </c>
      <c r="J230" s="23"/>
      <c r="K230" t="s">
        <v>163</v>
      </c>
      <c r="L230" s="23"/>
      <c r="M230" s="23"/>
      <c r="N230" s="22"/>
      <c r="O230" t="s">
        <v>160</v>
      </c>
      <c r="P230" s="22">
        <v>0</v>
      </c>
      <c r="Q230" s="22">
        <v>0</v>
      </c>
      <c r="R230" s="22">
        <v>0</v>
      </c>
      <c r="S230">
        <v>0</v>
      </c>
      <c r="T230">
        <v>0</v>
      </c>
      <c r="U230" s="22">
        <v>0</v>
      </c>
      <c r="V230" s="22">
        <v>0</v>
      </c>
      <c r="W230" s="22">
        <v>0</v>
      </c>
      <c r="X230" s="22">
        <v>5505627</v>
      </c>
    </row>
    <row r="231" spans="1:24" x14ac:dyDescent="0.25">
      <c r="A231" s="7" t="s">
        <v>146</v>
      </c>
      <c r="B231" t="s">
        <v>71</v>
      </c>
      <c r="C231" t="s">
        <v>404</v>
      </c>
      <c r="D231" s="7" t="s">
        <v>417</v>
      </c>
      <c r="E231" t="s">
        <v>286</v>
      </c>
      <c r="F231" t="s">
        <v>399</v>
      </c>
      <c r="G231" t="s">
        <v>405</v>
      </c>
      <c r="H231" s="40" t="s">
        <v>203</v>
      </c>
      <c r="I231" s="40" t="s">
        <v>397</v>
      </c>
      <c r="J231" s="23">
        <v>44092</v>
      </c>
      <c r="K231" t="s">
        <v>163</v>
      </c>
      <c r="L231" s="23">
        <v>44336</v>
      </c>
      <c r="M231" s="23">
        <v>44364</v>
      </c>
      <c r="N231" s="22">
        <v>9.5</v>
      </c>
      <c r="O231" t="s">
        <v>160</v>
      </c>
      <c r="P231" s="22">
        <v>44119711</v>
      </c>
      <c r="Q231" s="22">
        <v>44119711</v>
      </c>
      <c r="R231" s="22">
        <v>44119711</v>
      </c>
      <c r="S231">
        <v>0</v>
      </c>
      <c r="T231">
        <v>0</v>
      </c>
      <c r="U231" s="22">
        <v>0</v>
      </c>
      <c r="V231" s="22">
        <v>0</v>
      </c>
      <c r="W231" s="22">
        <v>14601075</v>
      </c>
      <c r="X231" s="22">
        <v>14601075</v>
      </c>
    </row>
    <row r="232" spans="1:24" x14ac:dyDescent="0.25">
      <c r="A232" s="7" t="s">
        <v>147</v>
      </c>
      <c r="B232" t="s">
        <v>80</v>
      </c>
      <c r="C232" t="s">
        <v>404</v>
      </c>
      <c r="D232" s="7" t="s">
        <v>423</v>
      </c>
      <c r="E232" t="s">
        <v>348</v>
      </c>
      <c r="F232" t="s">
        <v>399</v>
      </c>
      <c r="G232" t="s">
        <v>405</v>
      </c>
      <c r="H232" s="40" t="s">
        <v>165</v>
      </c>
      <c r="I232" s="40" t="s">
        <v>397</v>
      </c>
      <c r="J232" s="23">
        <v>44001</v>
      </c>
      <c r="K232" t="s">
        <v>163</v>
      </c>
      <c r="L232" s="23">
        <v>44154</v>
      </c>
      <c r="M232" s="23">
        <v>44175</v>
      </c>
      <c r="N232" s="22">
        <v>6.3</v>
      </c>
      <c r="O232" t="s">
        <v>160</v>
      </c>
      <c r="P232" s="22">
        <v>19800000</v>
      </c>
      <c r="Q232" s="22">
        <v>19800000</v>
      </c>
      <c r="R232" s="22">
        <v>19800000</v>
      </c>
      <c r="S232">
        <v>0</v>
      </c>
      <c r="T232">
        <v>0</v>
      </c>
      <c r="U232" s="22">
        <v>0</v>
      </c>
      <c r="V232" s="22">
        <v>0</v>
      </c>
      <c r="W232" s="22">
        <v>23720589</v>
      </c>
      <c r="X232" s="22">
        <v>18939720</v>
      </c>
    </row>
    <row r="233" spans="1:24" x14ac:dyDescent="0.25">
      <c r="A233" s="7" t="s">
        <v>49</v>
      </c>
      <c r="B233" t="s">
        <v>78</v>
      </c>
      <c r="C233" t="s">
        <v>401</v>
      </c>
      <c r="D233" s="7" t="s">
        <v>6</v>
      </c>
      <c r="E233" t="s">
        <v>255</v>
      </c>
      <c r="F233" t="s">
        <v>399</v>
      </c>
      <c r="G233" t="s">
        <v>400</v>
      </c>
      <c r="H233" s="40" t="s">
        <v>165</v>
      </c>
      <c r="I233" s="40" t="s">
        <v>397</v>
      </c>
      <c r="J233" s="23">
        <v>44004</v>
      </c>
      <c r="K233" t="s">
        <v>163</v>
      </c>
      <c r="L233" s="23">
        <v>44140</v>
      </c>
      <c r="M233" s="23">
        <v>44162</v>
      </c>
      <c r="N233" s="22">
        <v>5.9</v>
      </c>
      <c r="O233" t="s">
        <v>160</v>
      </c>
      <c r="P233" s="22">
        <v>54996342</v>
      </c>
      <c r="Q233" s="22">
        <v>54996342</v>
      </c>
      <c r="R233" s="22">
        <v>54996342</v>
      </c>
      <c r="S233">
        <v>0</v>
      </c>
      <c r="T233">
        <v>0</v>
      </c>
      <c r="U233" s="22">
        <v>0</v>
      </c>
      <c r="V233" s="22">
        <v>0</v>
      </c>
      <c r="W233" s="22">
        <v>19192180</v>
      </c>
      <c r="X233" s="22">
        <v>19065126</v>
      </c>
    </row>
    <row r="234" spans="1:24" x14ac:dyDescent="0.25">
      <c r="A234" s="7" t="s">
        <v>49</v>
      </c>
      <c r="B234" t="s">
        <v>78</v>
      </c>
      <c r="C234" t="s">
        <v>401</v>
      </c>
      <c r="D234" s="7" t="s">
        <v>8</v>
      </c>
      <c r="E234" t="s">
        <v>195</v>
      </c>
      <c r="F234" t="s">
        <v>407</v>
      </c>
      <c r="G234" t="s">
        <v>408</v>
      </c>
      <c r="H234" s="40" t="s">
        <v>165</v>
      </c>
      <c r="I234" s="40" t="s">
        <v>397</v>
      </c>
      <c r="J234" s="23">
        <v>44004</v>
      </c>
      <c r="K234" t="s">
        <v>163</v>
      </c>
      <c r="L234" s="23">
        <v>44140</v>
      </c>
      <c r="M234" s="23">
        <v>44162</v>
      </c>
      <c r="N234" s="22">
        <v>5.9</v>
      </c>
      <c r="O234" t="s">
        <v>160</v>
      </c>
      <c r="P234" s="22">
        <v>59771812</v>
      </c>
      <c r="Q234" s="22">
        <v>59771812</v>
      </c>
      <c r="R234" s="22">
        <v>59771812</v>
      </c>
      <c r="S234">
        <v>6000000</v>
      </c>
      <c r="T234">
        <v>6000000</v>
      </c>
      <c r="U234" s="22">
        <v>0</v>
      </c>
      <c r="V234" s="22">
        <v>0</v>
      </c>
      <c r="W234" s="22">
        <v>39781360</v>
      </c>
      <c r="X234" s="22">
        <v>39781360</v>
      </c>
    </row>
    <row r="235" spans="1:24" x14ac:dyDescent="0.25">
      <c r="A235" s="7" t="s">
        <v>50</v>
      </c>
      <c r="B235" t="s">
        <v>98</v>
      </c>
      <c r="C235" t="s">
        <v>401</v>
      </c>
      <c r="D235" s="7" t="s">
        <v>6</v>
      </c>
      <c r="E235" t="s">
        <v>474</v>
      </c>
      <c r="F235" t="s">
        <v>411</v>
      </c>
      <c r="G235" t="s">
        <v>400</v>
      </c>
      <c r="H235" s="40" t="s">
        <v>412</v>
      </c>
      <c r="I235" s="40" t="s">
        <v>402</v>
      </c>
      <c r="J235" s="23"/>
      <c r="K235" t="s">
        <v>163</v>
      </c>
      <c r="L235" s="23"/>
      <c r="M235" s="23"/>
      <c r="N235" s="22"/>
      <c r="O235" t="s">
        <v>160</v>
      </c>
      <c r="P235" s="22">
        <v>0</v>
      </c>
      <c r="Q235" s="22">
        <v>0</v>
      </c>
      <c r="R235" s="22">
        <v>0</v>
      </c>
      <c r="S235">
        <v>0</v>
      </c>
      <c r="T235">
        <v>0</v>
      </c>
      <c r="U235" s="22">
        <v>0</v>
      </c>
      <c r="V235" s="22">
        <v>0</v>
      </c>
      <c r="W235" s="22">
        <v>28914282</v>
      </c>
      <c r="X235" s="22">
        <v>28914282</v>
      </c>
    </row>
    <row r="236" spans="1:24" x14ac:dyDescent="0.25">
      <c r="A236" s="7" t="s">
        <v>50</v>
      </c>
      <c r="B236" t="s">
        <v>98</v>
      </c>
      <c r="C236" t="s">
        <v>401</v>
      </c>
      <c r="D236" s="7" t="s">
        <v>417</v>
      </c>
      <c r="E236" t="s">
        <v>206</v>
      </c>
      <c r="F236" t="s">
        <v>407</v>
      </c>
      <c r="G236" t="s">
        <v>400</v>
      </c>
      <c r="H236" s="40" t="s">
        <v>169</v>
      </c>
      <c r="I236" s="40" t="s">
        <v>397</v>
      </c>
      <c r="J236" s="23">
        <v>44032</v>
      </c>
      <c r="K236" t="s">
        <v>163</v>
      </c>
      <c r="L236" s="23">
        <v>44161</v>
      </c>
      <c r="M236" s="23">
        <v>44182</v>
      </c>
      <c r="N236" s="22">
        <v>5.5</v>
      </c>
      <c r="O236" t="s">
        <v>160</v>
      </c>
      <c r="P236" s="22">
        <v>250113537</v>
      </c>
      <c r="Q236" s="22">
        <v>250113537</v>
      </c>
      <c r="R236" s="22">
        <v>250113537</v>
      </c>
      <c r="S236">
        <v>12300000</v>
      </c>
      <c r="T236">
        <v>12300000</v>
      </c>
      <c r="U236" s="22">
        <v>0</v>
      </c>
      <c r="V236" s="22">
        <v>0</v>
      </c>
      <c r="W236" s="22">
        <v>80067239</v>
      </c>
      <c r="X236" s="22">
        <v>80067239</v>
      </c>
    </row>
    <row r="237" spans="1:24" x14ac:dyDescent="0.25">
      <c r="A237" s="7" t="s">
        <v>50</v>
      </c>
      <c r="B237" t="s">
        <v>98</v>
      </c>
      <c r="C237" t="s">
        <v>401</v>
      </c>
      <c r="D237" s="7" t="s">
        <v>423</v>
      </c>
      <c r="E237" t="s">
        <v>349</v>
      </c>
      <c r="F237" t="s">
        <v>399</v>
      </c>
      <c r="G237" t="s">
        <v>410</v>
      </c>
      <c r="H237" s="40" t="s">
        <v>169</v>
      </c>
      <c r="I237" s="40" t="s">
        <v>397</v>
      </c>
      <c r="J237" s="23">
        <v>44034</v>
      </c>
      <c r="K237" t="s">
        <v>163</v>
      </c>
      <c r="L237" s="23">
        <v>44154</v>
      </c>
      <c r="M237" s="23">
        <v>44175</v>
      </c>
      <c r="N237" s="22">
        <v>5.3</v>
      </c>
      <c r="O237" t="s">
        <v>160</v>
      </c>
      <c r="P237" s="22">
        <v>65131160</v>
      </c>
      <c r="Q237" s="22">
        <v>65131160</v>
      </c>
      <c r="R237" s="22">
        <v>65131160</v>
      </c>
      <c r="S237">
        <v>0</v>
      </c>
      <c r="T237">
        <v>0</v>
      </c>
      <c r="U237" s="22">
        <v>0</v>
      </c>
      <c r="V237" s="22">
        <v>0</v>
      </c>
      <c r="W237" s="22">
        <v>39041991</v>
      </c>
      <c r="X237" s="22">
        <v>39041991</v>
      </c>
    </row>
    <row r="238" spans="1:24" x14ac:dyDescent="0.25">
      <c r="A238" s="7" t="s">
        <v>50</v>
      </c>
      <c r="B238" t="s">
        <v>98</v>
      </c>
      <c r="C238" t="s">
        <v>401</v>
      </c>
      <c r="D238" s="7" t="s">
        <v>423</v>
      </c>
      <c r="E238" t="s">
        <v>475</v>
      </c>
      <c r="F238" t="s">
        <v>411</v>
      </c>
      <c r="G238" t="s">
        <v>410</v>
      </c>
      <c r="H238" s="40" t="s">
        <v>412</v>
      </c>
      <c r="I238" s="40" t="s">
        <v>402</v>
      </c>
      <c r="J238" s="23"/>
      <c r="K238" t="s">
        <v>163</v>
      </c>
      <c r="L238" s="23"/>
      <c r="M238" s="23"/>
      <c r="N238" s="22"/>
      <c r="O238" t="s">
        <v>160</v>
      </c>
      <c r="P238" s="22">
        <v>0</v>
      </c>
      <c r="Q238" s="22">
        <v>0</v>
      </c>
      <c r="R238" s="22">
        <v>0</v>
      </c>
      <c r="S238">
        <v>0</v>
      </c>
      <c r="T238">
        <v>0</v>
      </c>
      <c r="U238" s="22">
        <v>0</v>
      </c>
      <c r="V238" s="22">
        <v>0</v>
      </c>
      <c r="W238" s="22">
        <v>20807243</v>
      </c>
      <c r="X238" s="22">
        <v>20807243</v>
      </c>
    </row>
    <row r="239" spans="1:24" x14ac:dyDescent="0.25">
      <c r="A239" s="7" t="s">
        <v>50</v>
      </c>
      <c r="B239" t="s">
        <v>98</v>
      </c>
      <c r="C239" t="s">
        <v>401</v>
      </c>
      <c r="D239" s="7" t="s">
        <v>423</v>
      </c>
      <c r="E239" t="s">
        <v>500</v>
      </c>
      <c r="F239" t="s">
        <v>411</v>
      </c>
      <c r="G239" t="s">
        <v>410</v>
      </c>
      <c r="H239" s="40" t="s">
        <v>485</v>
      </c>
      <c r="I239" s="40" t="s">
        <v>403</v>
      </c>
      <c r="J239" s="23"/>
      <c r="L239" s="23"/>
      <c r="M239" s="23"/>
      <c r="N239" s="22"/>
      <c r="O239" t="s">
        <v>160</v>
      </c>
      <c r="P239" s="22">
        <v>0</v>
      </c>
      <c r="Q239" s="22">
        <v>0</v>
      </c>
      <c r="R239" s="22">
        <v>0</v>
      </c>
      <c r="S239">
        <v>0</v>
      </c>
      <c r="T239">
        <v>0</v>
      </c>
      <c r="U239" s="22">
        <v>0</v>
      </c>
      <c r="V239" s="22">
        <v>0</v>
      </c>
      <c r="W239" s="22">
        <v>0</v>
      </c>
      <c r="X239" s="22">
        <v>0</v>
      </c>
    </row>
    <row r="240" spans="1:24" x14ac:dyDescent="0.25">
      <c r="A240" s="7" t="s">
        <v>148</v>
      </c>
      <c r="B240" t="s">
        <v>98</v>
      </c>
      <c r="C240" t="s">
        <v>404</v>
      </c>
      <c r="D240" s="7" t="s">
        <v>417</v>
      </c>
      <c r="E240" t="s">
        <v>287</v>
      </c>
      <c r="F240" t="s">
        <v>399</v>
      </c>
      <c r="G240" t="s">
        <v>400</v>
      </c>
      <c r="H240" s="40" t="s">
        <v>161</v>
      </c>
      <c r="I240" s="40" t="s">
        <v>397</v>
      </c>
      <c r="J240" s="23">
        <v>43938</v>
      </c>
      <c r="K240" t="s">
        <v>163</v>
      </c>
      <c r="L240" s="23">
        <v>44091</v>
      </c>
      <c r="M240" s="23">
        <v>44125</v>
      </c>
      <c r="N240" s="22">
        <v>7</v>
      </c>
      <c r="O240" t="s">
        <v>160</v>
      </c>
      <c r="P240" s="22">
        <v>6031011</v>
      </c>
      <c r="Q240" s="22">
        <v>6031011</v>
      </c>
      <c r="R240" s="22">
        <v>6031011</v>
      </c>
      <c r="S240">
        <v>0</v>
      </c>
      <c r="T240">
        <v>0</v>
      </c>
      <c r="U240" s="22">
        <v>0</v>
      </c>
      <c r="V240" s="22">
        <v>0</v>
      </c>
      <c r="W240" s="22">
        <v>4334551</v>
      </c>
      <c r="X240" s="22">
        <v>4334551</v>
      </c>
    </row>
    <row r="241" spans="1:24" x14ac:dyDescent="0.25">
      <c r="A241" s="7" t="s">
        <v>148</v>
      </c>
      <c r="B241" t="s">
        <v>98</v>
      </c>
      <c r="C241" t="s">
        <v>404</v>
      </c>
      <c r="D241" s="7" t="s">
        <v>423</v>
      </c>
      <c r="E241" t="s">
        <v>350</v>
      </c>
      <c r="F241" t="s">
        <v>399</v>
      </c>
      <c r="G241" t="s">
        <v>400</v>
      </c>
      <c r="H241" s="40" t="s">
        <v>161</v>
      </c>
      <c r="I241" s="40" t="s">
        <v>397</v>
      </c>
      <c r="J241" s="23">
        <v>43938</v>
      </c>
      <c r="K241" t="s">
        <v>163</v>
      </c>
      <c r="L241" s="23">
        <v>44091</v>
      </c>
      <c r="M241" s="23">
        <v>44125</v>
      </c>
      <c r="N241" s="22">
        <v>7</v>
      </c>
      <c r="O241" t="s">
        <v>160</v>
      </c>
      <c r="P241" s="22">
        <v>5185635</v>
      </c>
      <c r="Q241" s="22">
        <v>5185635</v>
      </c>
      <c r="R241" s="22">
        <v>5185635</v>
      </c>
      <c r="S241">
        <v>0</v>
      </c>
      <c r="T241">
        <v>0</v>
      </c>
      <c r="U241" s="22">
        <v>0</v>
      </c>
      <c r="V241" s="22">
        <v>0</v>
      </c>
      <c r="W241" s="22">
        <v>3256410</v>
      </c>
      <c r="X241" s="22">
        <v>3023741</v>
      </c>
    </row>
    <row r="242" spans="1:24" x14ac:dyDescent="0.25">
      <c r="A242" s="7" t="s">
        <v>23</v>
      </c>
      <c r="B242" t="s">
        <v>98</v>
      </c>
      <c r="C242" t="s">
        <v>401</v>
      </c>
      <c r="D242" s="7" t="s">
        <v>417</v>
      </c>
      <c r="E242" t="s">
        <v>196</v>
      </c>
      <c r="F242" t="s">
        <v>407</v>
      </c>
      <c r="G242" t="s">
        <v>400</v>
      </c>
      <c r="H242" s="40" t="s">
        <v>161</v>
      </c>
      <c r="I242" s="40" t="s">
        <v>397</v>
      </c>
      <c r="J242" s="23">
        <v>43936</v>
      </c>
      <c r="K242" t="s">
        <v>163</v>
      </c>
      <c r="L242" s="23">
        <v>44133</v>
      </c>
      <c r="M242" s="23">
        <v>44162</v>
      </c>
      <c r="N242" s="22">
        <v>8.1</v>
      </c>
      <c r="O242" t="s">
        <v>160</v>
      </c>
      <c r="P242" s="22">
        <v>448806422</v>
      </c>
      <c r="Q242" s="22">
        <v>448806422</v>
      </c>
      <c r="R242" s="22">
        <v>448806422</v>
      </c>
      <c r="S242">
        <v>22000000</v>
      </c>
      <c r="T242">
        <v>22000000</v>
      </c>
      <c r="U242" s="22">
        <v>0</v>
      </c>
      <c r="V242" s="22">
        <v>0</v>
      </c>
      <c r="W242" s="22">
        <v>249095126</v>
      </c>
      <c r="X242" s="22">
        <v>242943621</v>
      </c>
    </row>
    <row r="243" spans="1:24" x14ac:dyDescent="0.25">
      <c r="A243" s="7" t="s">
        <v>23</v>
      </c>
      <c r="B243" t="s">
        <v>98</v>
      </c>
      <c r="C243" t="s">
        <v>401</v>
      </c>
      <c r="D243" s="7" t="s">
        <v>423</v>
      </c>
      <c r="E243" t="s">
        <v>351</v>
      </c>
      <c r="F243" t="s">
        <v>399</v>
      </c>
      <c r="G243" t="s">
        <v>400</v>
      </c>
      <c r="H243" s="40" t="s">
        <v>161</v>
      </c>
      <c r="I243" s="40" t="s">
        <v>397</v>
      </c>
      <c r="J243" s="23">
        <v>43936</v>
      </c>
      <c r="K243" t="s">
        <v>163</v>
      </c>
      <c r="L243" s="23">
        <v>44140</v>
      </c>
      <c r="M243" s="23">
        <v>44162</v>
      </c>
      <c r="N243" s="22">
        <v>8.1</v>
      </c>
      <c r="O243" t="s">
        <v>160</v>
      </c>
      <c r="P243" s="22">
        <v>51684333</v>
      </c>
      <c r="Q243" s="22">
        <v>51684333</v>
      </c>
      <c r="R243" s="22">
        <v>51684333</v>
      </c>
      <c r="S243">
        <v>0</v>
      </c>
      <c r="T243">
        <v>0</v>
      </c>
      <c r="U243" s="22">
        <v>0</v>
      </c>
      <c r="V243" s="22">
        <v>0</v>
      </c>
      <c r="W243" s="22">
        <v>6807614</v>
      </c>
      <c r="X243" s="22">
        <v>6635227</v>
      </c>
    </row>
    <row r="244" spans="1:24" x14ac:dyDescent="0.25">
      <c r="A244" s="7" t="s">
        <v>23</v>
      </c>
      <c r="B244" t="s">
        <v>98</v>
      </c>
      <c r="C244" t="s">
        <v>401</v>
      </c>
      <c r="D244" s="7" t="s">
        <v>8</v>
      </c>
      <c r="E244" t="s">
        <v>501</v>
      </c>
      <c r="F244" t="s">
        <v>411</v>
      </c>
      <c r="G244" t="s">
        <v>400</v>
      </c>
      <c r="H244" s="40" t="s">
        <v>485</v>
      </c>
      <c r="I244" s="40" t="s">
        <v>403</v>
      </c>
      <c r="J244" s="23"/>
      <c r="L244" s="23"/>
      <c r="M244" s="23"/>
      <c r="N244" s="22"/>
      <c r="O244" t="s">
        <v>160</v>
      </c>
      <c r="P244" s="22">
        <v>0</v>
      </c>
      <c r="Q244" s="22">
        <v>0</v>
      </c>
      <c r="R244" s="22">
        <v>0</v>
      </c>
      <c r="S244">
        <v>0</v>
      </c>
      <c r="T244">
        <v>0</v>
      </c>
      <c r="U244" s="22">
        <v>0</v>
      </c>
      <c r="V244" s="22">
        <v>0</v>
      </c>
      <c r="W244" s="22">
        <v>0</v>
      </c>
      <c r="X244" s="22">
        <v>0</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03ac030-8fc0-429e-a59d-aec15056182b">3NAZ7T4E3CZ3-2119878530-45489</_dlc_DocId>
    <_dlc_DocIdUrl xmlns="a03ac030-8fc0-429e-a59d-aec15056182b">
      <Url>https://tgf.sharepoint.com/sites/TSA2F1/A2FT/_layouts/15/DocIdRedir.aspx?ID=3NAZ7T4E3CZ3-2119878530-45489</Url>
      <Description>3NAZ7T4E3CZ3-2119878530-45489</Description>
    </_dlc_DocIdUrl>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DB1926E75FE6D448A94BA4FC7E9CAC0400E62859162FE6C34FB010518A2CC80807" ma:contentTypeVersion="13" ma:contentTypeDescription=" Working Document (0 years retention period)" ma:contentTypeScope="" ma:versionID="116f920d0409bdfa54f3fe86ede4ab0d">
  <xsd:schema xmlns:xsd="http://www.w3.org/2001/XMLSchema" xmlns:xs="http://www.w3.org/2001/XMLSchema" xmlns:p="http://schemas.microsoft.com/office/2006/metadata/properties" xmlns:ns2="a03ac030-8fc0-429e-a59d-aec15056182b" xmlns:ns3="949f8a98-e230-46a7-aef7-08d5f2e0254f" xmlns:ns4="http://schemas.microsoft.com/sharepoint/v4" targetNamespace="http://schemas.microsoft.com/office/2006/metadata/properties" ma:root="true" ma:fieldsID="75cee2457dc0786f07fe7772cd48805b" ns2:_="" ns3:_="" ns4:_="">
    <xsd:import namespace="a03ac030-8fc0-429e-a59d-aec15056182b"/>
    <xsd:import namespace="949f8a98-e230-46a7-aef7-08d5f2e0254f"/>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4:IconOverlay"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3ac030-8fc0-429e-a59d-aec15056182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9f8a98-e230-46a7-aef7-08d5f2e0254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40B751-1C51-4C0C-8122-C30554300CE9}">
  <ds:schemaRefs>
    <ds:schemaRef ds:uri="http://schemas.microsoft.com/sharepoint/v4"/>
    <ds:schemaRef ds:uri="http://purl.org/dc/terms/"/>
    <ds:schemaRef ds:uri="http://schemas.openxmlformats.org/package/2006/metadata/core-properties"/>
    <ds:schemaRef ds:uri="949f8a98-e230-46a7-aef7-08d5f2e0254f"/>
    <ds:schemaRef ds:uri="http://schemas.microsoft.com/office/2006/documentManagement/types"/>
    <ds:schemaRef ds:uri="http://schemas.microsoft.com/office/infopath/2007/PartnerControls"/>
    <ds:schemaRef ds:uri="a03ac030-8fc0-429e-a59d-aec15056182b"/>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1AAED83-9FAF-4E3A-A3C7-01CB146DBB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3ac030-8fc0-429e-a59d-aec15056182b"/>
    <ds:schemaRef ds:uri="949f8a98-e230-46a7-aef7-08d5f2e0254f"/>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D64242-0165-40B3-90BA-F24E98A2B8B7}">
  <ds:schemaRefs>
    <ds:schemaRef ds:uri="http://schemas.microsoft.com/sharepoint/events"/>
  </ds:schemaRefs>
</ds:datastoreItem>
</file>

<file path=customXml/itemProps4.xml><?xml version="1.0" encoding="utf-8"?>
<ds:datastoreItem xmlns:ds="http://schemas.openxmlformats.org/officeDocument/2006/customXml" ds:itemID="{1C2C7849-327C-4982-9262-E1B24BA227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6</vt:i4>
      </vt:variant>
    </vt:vector>
  </HeadingPairs>
  <TitlesOfParts>
    <vt:vector size="6" baseType="lpstr">
      <vt:lpstr>User Instructions</vt:lpstr>
      <vt:lpstr>Matching Funds Tracker</vt:lpstr>
      <vt:lpstr>MF Tracker process</vt:lpstr>
      <vt:lpstr>MF Tracker import</vt:lpstr>
      <vt:lpstr>Region Lookup</vt:lpstr>
      <vt:lpstr>FR Tracker</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2020-01-13T15:11:40Z</dcterms:created>
  <dcterms:modified xsi:type="dcterms:W3CDTF">2022-09-27T12:01:49Z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0x010100DB1926E75FE6D448A94BA4FC7E9CAC0400E62859162FE6C34FB010518A2CC80807</vt:lpwstr>
  </property>
  <property fmtid="{D5CDD505-2E9C-101B-9397-08002B2CF9AE}" pid="3" name="_dlc_DocIdItemGuid">
    <vt:lpwstr>3047e49c-6c67-4119-a791-e25ad037d184</vt:lpwstr>
  </property>
</Properties>
</file>